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Desktop\Kvartalni izvestaji\2022\Izvestaj za period 01.01.-30.06.2022\"/>
    </mc:Choice>
  </mc:AlternateContent>
  <xr:revisionPtr revIDLastSave="0" documentId="13_ncr:1_{98A1D5FB-0EA3-49C2-8E85-5581937837DD}" xr6:coauthVersionLast="36" xr6:coauthVersionMax="36" xr10:uidLastSave="{00000000-0000-0000-0000-000000000000}"/>
  <bookViews>
    <workbookView xWindow="0" yWindow="0" windowWidth="28800" windowHeight="11625" tabRatio="90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Готовина!$A$1:$I$44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C47" i="21" l="1"/>
  <c r="C42" i="21"/>
  <c r="C37" i="21"/>
  <c r="D20" i="31" l="1"/>
  <c r="D10" i="31"/>
  <c r="K83" i="30" l="1"/>
  <c r="G31" i="14"/>
  <c r="F31" i="14"/>
  <c r="G10" i="28"/>
  <c r="F23" i="28"/>
  <c r="G89" i="27" l="1"/>
  <c r="H71" i="29"/>
  <c r="H62" i="29"/>
  <c r="H58" i="29"/>
  <c r="G14" i="29"/>
  <c r="C20" i="31" l="1"/>
  <c r="C7" i="31"/>
  <c r="C10" i="31" s="1"/>
  <c r="G10" i="19"/>
  <c r="H13" i="23" l="1"/>
  <c r="J83" i="30" l="1"/>
  <c r="I82" i="30"/>
  <c r="I77" i="30"/>
  <c r="I72" i="30"/>
  <c r="I67" i="30"/>
  <c r="I62" i="30"/>
  <c r="I57" i="30"/>
  <c r="I52" i="30"/>
  <c r="I47" i="30"/>
  <c r="I42" i="30"/>
  <c r="I37" i="30"/>
  <c r="I32" i="30"/>
  <c r="I27" i="30"/>
  <c r="I22" i="30"/>
  <c r="I17" i="30"/>
  <c r="I12" i="30"/>
  <c r="F83" i="30"/>
  <c r="I83" i="30" l="1"/>
  <c r="G25" i="14"/>
  <c r="F25" i="14"/>
  <c r="G19" i="14"/>
  <c r="F19" i="14"/>
  <c r="E13" i="19" l="1"/>
  <c r="E6" i="22"/>
  <c r="G47" i="28" l="1"/>
  <c r="G39" i="28"/>
  <c r="G32" i="28"/>
  <c r="G37" i="28" s="1"/>
  <c r="G14" i="28"/>
  <c r="G24" i="28" s="1"/>
  <c r="G9" i="28"/>
  <c r="F47" i="28"/>
  <c r="F39" i="28"/>
  <c r="F32" i="28"/>
  <c r="F37" i="28" s="1"/>
  <c r="F26" i="28"/>
  <c r="F14" i="28"/>
  <c r="F9" i="28"/>
  <c r="F58" i="28" s="1"/>
  <c r="E58" i="28"/>
  <c r="E47" i="28"/>
  <c r="E39" i="28"/>
  <c r="E56" i="28" s="1"/>
  <c r="E32" i="28"/>
  <c r="E37" i="28" s="1"/>
  <c r="E26" i="28"/>
  <c r="E14" i="28"/>
  <c r="E9" i="28"/>
  <c r="E23" i="28" s="1"/>
  <c r="D47" i="28"/>
  <c r="D39" i="28"/>
  <c r="D32" i="28"/>
  <c r="D26" i="28"/>
  <c r="D58" i="28" s="1"/>
  <c r="D14" i="28"/>
  <c r="D59" i="28" s="1"/>
  <c r="D9" i="28"/>
  <c r="H132" i="27"/>
  <c r="H124" i="27"/>
  <c r="H114" i="27"/>
  <c r="H99" i="27"/>
  <c r="H94" i="27"/>
  <c r="H89" i="27"/>
  <c r="H85" i="27"/>
  <c r="H57" i="27"/>
  <c r="H50" i="27"/>
  <c r="H28" i="27"/>
  <c r="H18" i="27"/>
  <c r="H11" i="27"/>
  <c r="G132" i="27"/>
  <c r="G124" i="27"/>
  <c r="G114" i="27"/>
  <c r="G99" i="27"/>
  <c r="G94" i="27"/>
  <c r="G85" i="27"/>
  <c r="G11" i="27"/>
  <c r="G57" i="27"/>
  <c r="G50" i="27"/>
  <c r="G41" i="27" s="1"/>
  <c r="H43" i="27"/>
  <c r="G28" i="27"/>
  <c r="G18" i="27"/>
  <c r="G9" i="27" s="1"/>
  <c r="F132" i="27"/>
  <c r="F128" i="27"/>
  <c r="F124" i="27" s="1"/>
  <c r="F114" i="27"/>
  <c r="F99" i="27"/>
  <c r="F94" i="27"/>
  <c r="F89" i="27"/>
  <c r="F85" i="27"/>
  <c r="F57" i="27"/>
  <c r="F52" i="27"/>
  <c r="F50" i="27" s="1"/>
  <c r="F28" i="27"/>
  <c r="F18" i="27"/>
  <c r="F11" i="27"/>
  <c r="E132" i="27"/>
  <c r="E124" i="27"/>
  <c r="E114" i="27"/>
  <c r="E99" i="27"/>
  <c r="E94" i="27"/>
  <c r="E92" i="27" s="1"/>
  <c r="E89" i="27"/>
  <c r="E85" i="27"/>
  <c r="E62" i="27"/>
  <c r="E57" i="27"/>
  <c r="E50" i="27"/>
  <c r="E43" i="27"/>
  <c r="E28" i="27"/>
  <c r="E18" i="27"/>
  <c r="E11" i="27"/>
  <c r="H25" i="29"/>
  <c r="H22" i="29" s="1"/>
  <c r="H34" i="29" s="1"/>
  <c r="H11" i="29"/>
  <c r="H42" i="29"/>
  <c r="H49" i="29" s="1"/>
  <c r="H14" i="29"/>
  <c r="F14" i="29"/>
  <c r="G9" i="29"/>
  <c r="G54" i="29" s="1"/>
  <c r="G42" i="29"/>
  <c r="G49" i="29" s="1"/>
  <c r="G36" i="29"/>
  <c r="G22" i="29"/>
  <c r="F42" i="29"/>
  <c r="F36" i="29"/>
  <c r="F25" i="29"/>
  <c r="F22" i="29" s="1"/>
  <c r="F56" i="29" s="1"/>
  <c r="F9" i="29"/>
  <c r="E42" i="29"/>
  <c r="E49" i="29" s="1"/>
  <c r="E36" i="29"/>
  <c r="E25" i="29"/>
  <c r="E22" i="29"/>
  <c r="E14" i="29"/>
  <c r="E11" i="29"/>
  <c r="F56" i="28" l="1"/>
  <c r="H77" i="27"/>
  <c r="H41" i="27"/>
  <c r="H74" i="27" s="1"/>
  <c r="H9" i="29"/>
  <c r="H54" i="29" s="1"/>
  <c r="G35" i="29"/>
  <c r="G56" i="29"/>
  <c r="G59" i="29" s="1"/>
  <c r="G64" i="29" s="1"/>
  <c r="G73" i="29" s="1"/>
  <c r="F49" i="29"/>
  <c r="H9" i="27"/>
  <c r="D60" i="28"/>
  <c r="D65" i="28" s="1"/>
  <c r="E56" i="29"/>
  <c r="E77" i="27"/>
  <c r="E111" i="27"/>
  <c r="E59" i="28"/>
  <c r="E60" i="28" s="1"/>
  <c r="E65" i="28" s="1"/>
  <c r="E9" i="29"/>
  <c r="G77" i="27"/>
  <c r="D23" i="28"/>
  <c r="D56" i="28"/>
  <c r="G56" i="28"/>
  <c r="G58" i="28"/>
  <c r="G59" i="28"/>
  <c r="F59" i="28"/>
  <c r="F61" i="28" s="1"/>
  <c r="F65" i="28" s="1"/>
  <c r="D37" i="28"/>
  <c r="H111" i="27"/>
  <c r="H92" i="27"/>
  <c r="G111" i="27"/>
  <c r="G92" i="27"/>
  <c r="G74" i="27"/>
  <c r="F41" i="27"/>
  <c r="E41" i="27"/>
  <c r="F77" i="27"/>
  <c r="E9" i="27"/>
  <c r="E74" i="27"/>
  <c r="E141" i="27"/>
  <c r="F92" i="27"/>
  <c r="F111" i="27"/>
  <c r="F9" i="27"/>
  <c r="F74" i="27" s="1"/>
  <c r="H56" i="29"/>
  <c r="F54" i="29"/>
  <c r="F58" i="29" s="1"/>
  <c r="F62" i="29" s="1"/>
  <c r="F71" i="29" s="1"/>
  <c r="F34" i="29"/>
  <c r="E54" i="29"/>
  <c r="E58" i="29" s="1"/>
  <c r="E62" i="29" s="1"/>
  <c r="E34" i="29"/>
  <c r="H141" i="27" l="1"/>
  <c r="G141" i="27"/>
  <c r="G61" i="28"/>
  <c r="G65" i="28" s="1"/>
  <c r="F141" i="27"/>
  <c r="I12" i="29" l="1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<sst xmlns="http://schemas.openxmlformats.org/spreadsheetml/2006/main" count="1104" uniqueCount="840">
  <si>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</si>
  <si>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</si>
  <si>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</si>
  <si>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</si>
  <si>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</si>
  <si>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</si>
  <si>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</si>
  <si>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</si>
  <si>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</si>
  <si>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</si>
  <si>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</si>
  <si>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</si>
  <si>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</si>
  <si>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</si>
  <si>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</si>
  <si>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</si>
  <si>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</si>
  <si>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</si>
  <si>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</si>
  <si>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</si>
  <si>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</si>
  <si>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</si>
  <si>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</si>
  <si>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</si>
  <si>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</si>
  <si>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</si>
  <si>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</si>
  <si>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</si>
  <si>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</si>
  <si>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</si>
  <si>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</si>
  <si>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</si>
  <si>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</si>
  <si>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</si>
  <si>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</si>
  <si>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</si>
  <si>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</si>
  <si>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</si>
  <si>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</si>
  <si>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</si>
  <si>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</si>
  <si>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</si>
  <si>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</si>
  <si>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</si>
  <si>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</si>
  <si>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</si>
  <si>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</si>
  <si>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</si>
  <si>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</si>
  <si>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</si>
  <si>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</si>
  <si>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</si>
  <si>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</si>
  <si>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</si>
  <si>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</si>
  <si>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</si>
  <si>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</si>
  <si>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</si>
  <si>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</si>
  <si>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</si>
  <si>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</si>
  <si>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</si>
  <si>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</si>
  <si>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</si>
  <si>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</si>
  <si>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</si>
  <si>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</si>
  <si>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</si>
  <si>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</si>
  <si>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</si>
  <si>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</si>
  <si>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</si>
  <si>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</si>
  <si>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</si>
  <si>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</si>
  <si>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</si>
  <si>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</si>
  <si>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</si>
  <si>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</si>
  <si>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</si>
  <si>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</si>
  <si>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</si>
  <si>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</si>
  <si>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</si>
  <si>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</si>
  <si>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</si>
  <si>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</si>
  <si>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</si>
  <si>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</si>
  <si>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</si>
  <si>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</si>
  <si>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</si>
  <si>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</si>
  <si>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</si>
  <si>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</si>
  <si>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</si>
  <si>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</si>
  <si>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</si>
  <si>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</si>
  <si>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</si>
  <si>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</si>
  <si>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</si>
  <si>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</si>
  <si>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</si>
  <si>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</si>
  <si>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</si>
  <si>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</si>
  <si>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</si>
  <si>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</si>
  <si>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</si>
  <si>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</si>
  <si>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</si>
  <si>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</si>
  <si>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</si>
  <si>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</si>
  <si>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</si>
  <si>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</si>
  <si>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</si>
  <si>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</si>
  <si>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</si>
  <si>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</si>
  <si>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</si>
  <si>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</si>
  <si>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</si>
  <si>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</si>
  <si>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</si>
  <si>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</si>
  <si>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</si>
  <si>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</si>
  <si>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</si>
  <si>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</si>
  <si>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</si>
  <si>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</si>
  <si>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</si>
  <si>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</si>
  <si>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</si>
  <si>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</si>
  <si>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</si>
  <si>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</si>
  <si>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</si>
  <si>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</si>
  <si>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</si>
  <si>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</si>
  <si>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</si>
  <si>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</si>
  <si>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</si>
  <si>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</si>
  <si>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</si>
  <si>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</si>
  <si>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</si>
  <si>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</si>
  <si>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</si>
  <si>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</si>
  <si>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</si>
  <si>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</si>
  <si>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</si>
  <si>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</si>
  <si>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</si>
  <si>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</si>
  <si>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</si>
  <si>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</si>
  <si>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</si>
  <si>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</si>
  <si>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</si>
  <si>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</si>
  <si>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</si>
  <si>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</si>
  <si>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</si>
  <si>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</si>
  <si>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</si>
  <si>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</si>
  <si>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</si>
  <si>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</si>
  <si>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</si>
  <si>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</si>
  <si>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</si>
  <si>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</si>
  <si>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</si>
  <si>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</si>
  <si>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</si>
  <si>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</si>
  <si>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</si>
  <si>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</si>
  <si>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</si>
  <si>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</si>
  <si>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</si>
  <si>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</si>
  <si>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</si>
  <si>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</si>
  <si>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</si>
  <si>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</si>
  <si>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</si>
  <si>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</si>
  <si>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</si>
  <si>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</si>
  <si>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</si>
  <si>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</si>
  <si>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</si>
  <si>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</si>
  <si>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</si>
  <si>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</si>
  <si>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</si>
  <si>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</si>
  <si>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</si>
  <si>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</si>
  <si>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</si>
  <si>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</si>
  <si>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</si>
  <si>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</si>
  <si>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</si>
  <si>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</si>
  <si>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</si>
  <si>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</si>
  <si>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</si>
  <si>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</si>
  <si>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</si>
  <si>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</si>
  <si>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</si>
  <si>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</si>
  <si>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</si>
  <si>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</si>
  <si>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</si>
  <si>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</si>
  <si>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</si>
  <si>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</si>
  <si>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</si>
  <si>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</si>
  <si>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</si>
  <si>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</si>
  <si>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</si>
  <si>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</si>
  <si>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</si>
  <si>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</si>
  <si>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</si>
  <si>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</si>
  <si>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</si>
  <si>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</si>
  <si>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</si>
  <si>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</si>
  <si>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</si>
  <si>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</si>
  <si>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</si>
  <si>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</si>
  <si>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</si>
  <si>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</si>
  <si>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</si>
  <si>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</si>
  <si>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</si>
  <si>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</si>
  <si>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</si>
  <si>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</si>
  <si>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</si>
  <si>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</si>
  <si>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</si>
  <si>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</si>
  <si>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</si>
  <si>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</si>
  <si>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</si>
  <si>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</si>
  <si>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</si>
  <si>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</si>
  <si>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</si>
  <si>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</si>
  <si>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</si>
  <si>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</si>
  <si>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</si>
  <si>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</si>
  <si>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</si>
  <si>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30.09.20__.</t>
  </si>
  <si>
    <t>31.12.20__.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</si>
  <si>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</si>
  <si>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</si>
  <si>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</si>
  <si>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</si>
  <si>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</si>
  <si>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</si>
  <si>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</si>
  <si>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</si>
  <si>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</si>
  <si>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</si>
  <si>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</si>
  <si>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</si>
  <si>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</si>
  <si>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</si>
  <si>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</si>
  <si>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</si>
  <si>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</si>
  <si>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</si>
  <si>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</si>
  <si>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</si>
  <si>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</si>
  <si>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</si>
  <si>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</si>
  <si>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</si>
  <si>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</si>
  <si>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</si>
  <si>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</si>
  <si>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</si>
  <si>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</si>
  <si>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</si>
  <si>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</si>
  <si>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</si>
  <si>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</si>
  <si>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</si>
  <si>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</si>
  <si>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</si>
  <si>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</si>
  <si>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</si>
  <si>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</si>
  <si>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</si>
  <si>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</si>
  <si>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</si>
  <si>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</si>
  <si>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</si>
  <si>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</si>
  <si>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</si>
  <si>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</si>
  <si>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</si>
  <si>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</si>
  <si>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</si>
  <si>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</si>
  <si>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</si>
  <si>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</si>
  <si>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</si>
  <si>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</si>
  <si>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</si>
  <si>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</si>
  <si>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</si>
  <si>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</si>
  <si>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</si>
  <si>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</si>
  <si>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</si>
  <si>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</si>
  <si>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</si>
  <si>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</si>
  <si>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</si>
  <si>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</si>
  <si>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</si>
  <si>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</si>
  <si>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</si>
  <si>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</si>
  <si>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</si>
  <si>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</si>
  <si>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</si>
  <si>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</si>
  <si>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</si>
  <si>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</si>
  <si>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</si>
  <si>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</si>
  <si>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</si>
  <si>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</si>
  <si>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</si>
  <si>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</si>
  <si>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</si>
  <si>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</si>
  <si>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</si>
  <si>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</si>
  <si>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</si>
  <si>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</si>
  <si>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</si>
  <si>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</si>
  <si>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</si>
  <si>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</si>
  <si>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</si>
  <si>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</si>
  <si>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</si>
  <si>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</si>
  <si>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</si>
  <si>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</si>
  <si>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</si>
  <si>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</si>
  <si>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</si>
  <si>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</si>
  <si>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</si>
  <si>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</si>
  <si>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</si>
  <si>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</si>
  <si>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</si>
  <si>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</si>
  <si>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</si>
  <si>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</si>
  <si>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</si>
  <si>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</si>
  <si>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</si>
  <si>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</si>
  <si>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</si>
  <si>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</si>
  <si>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</si>
  <si>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</si>
  <si>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</si>
  <si>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</si>
  <si>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</si>
  <si>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</si>
  <si>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</si>
  <si>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</si>
  <si>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</si>
  <si>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</si>
  <si>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</si>
  <si>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</si>
  <si>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</si>
  <si>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</si>
  <si>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</si>
  <si>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</si>
  <si>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</si>
  <si>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</si>
  <si>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</si>
  <si>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</si>
  <si>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</si>
  <si>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</si>
  <si>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</si>
  <si>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</si>
  <si>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</si>
  <si>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</si>
  <si>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</si>
  <si>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</si>
  <si>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</si>
  <si>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</si>
  <si>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</si>
  <si>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</si>
  <si>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</si>
  <si>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</si>
  <si>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</si>
  <si>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</si>
  <si>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</si>
  <si>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</si>
  <si>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</si>
  <si>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</si>
  <si>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</si>
  <si>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</si>
  <si>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</si>
  <si>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</si>
  <si>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</si>
  <si>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</si>
  <si>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</si>
  <si>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</si>
  <si>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</si>
  <si>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</si>
  <si>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</si>
  <si>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</si>
  <si>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</si>
  <si>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</si>
  <si>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</si>
  <si>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</si>
  <si>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</si>
  <si>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</si>
  <si>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</si>
  <si>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</si>
  <si>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</si>
  <si>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</si>
  <si>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</si>
  <si>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</si>
  <si>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</si>
  <si>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</si>
  <si>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</si>
  <si>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</si>
  <si>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</si>
  <si>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</si>
  <si>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</si>
  <si>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</si>
  <si>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</si>
  <si>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</si>
  <si>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</si>
  <si>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</si>
  <si>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</si>
  <si>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</si>
  <si>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</si>
  <si>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</si>
  <si>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</si>
  <si>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</si>
  <si>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</si>
  <si>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</si>
  <si>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</si>
  <si>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</si>
  <si>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</si>
  <si>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</si>
  <si>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</si>
  <si>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</si>
  <si>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</si>
  <si>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</si>
  <si>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</si>
  <si>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</si>
  <si>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</si>
  <si>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</si>
  <si>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</si>
  <si>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</si>
  <si>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</si>
  <si>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</si>
  <si>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</si>
  <si>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</si>
  <si>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</si>
  <si>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</si>
  <si>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</si>
  <si>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</si>
  <si>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</si>
  <si>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</si>
  <si>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</si>
  <si>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</si>
  <si>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</si>
  <si>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</si>
  <si>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</si>
  <si>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</si>
  <si>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</si>
  <si>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</si>
  <si>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</si>
  <si>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</si>
  <si>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</si>
  <si>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</si>
  <si>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</si>
  <si>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</si>
  <si>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</si>
  <si>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</si>
  <si>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</si>
  <si>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</si>
  <si>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</si>
  <si>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</si>
  <si>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</si>
  <si>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</si>
  <si>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</si>
  <si>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</si>
  <si>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</si>
  <si>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</si>
  <si>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</si>
  <si>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</si>
  <si>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</si>
  <si>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</si>
  <si>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</si>
  <si>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</si>
  <si>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</si>
  <si>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</si>
  <si>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</si>
  <si>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</si>
  <si>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</si>
  <si>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</si>
  <si>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</si>
  <si>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</si>
  <si>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</si>
  <si>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</si>
  <si>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</si>
  <si>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</si>
  <si>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</si>
  <si>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</si>
  <si>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</si>
  <si>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</si>
  <si>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</si>
  <si>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</si>
  <si>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</si>
  <si>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</si>
  <si>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</si>
  <si>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</si>
  <si>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</si>
  <si>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</si>
  <si>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</si>
  <si>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</si>
  <si>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</si>
  <si>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</si>
  <si>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</si>
  <si>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</si>
  <si>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</si>
  <si>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</si>
  <si>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</si>
  <si>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</si>
  <si>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</si>
  <si>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</si>
  <si>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</si>
  <si>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</si>
  <si>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</si>
  <si>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</si>
  <si>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</si>
  <si>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</si>
  <si>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</si>
  <si>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</si>
  <si>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</si>
  <si>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</si>
  <si>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</si>
  <si>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</si>
  <si>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</si>
  <si>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</si>
  <si>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</si>
  <si>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</si>
  <si>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</si>
  <si>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</si>
  <si>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</si>
  <si>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</si>
  <si>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</si>
  <si>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</si>
  <si>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</si>
  <si>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</si>
  <si>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</si>
  <si>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</si>
  <si>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</si>
  <si>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</si>
  <si>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</si>
  <si>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</si>
  <si>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</si>
  <si>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</si>
  <si>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</si>
  <si>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</si>
  <si>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</si>
  <si>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</si>
  <si>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</si>
  <si>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</si>
  <si>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</si>
  <si>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</si>
  <si>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</si>
  <si>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</si>
  <si>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</si>
  <si>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</si>
  <si>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</si>
  <si>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</si>
  <si>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</si>
  <si>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</si>
  <si>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</si>
  <si>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</si>
  <si>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</si>
  <si>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</si>
  <si>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</si>
  <si>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</si>
  <si>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</si>
  <si>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</si>
  <si>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</si>
  <si>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</si>
  <si>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</si>
  <si>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</si>
  <si>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</si>
  <si>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</si>
  <si>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</si>
  <si>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</si>
  <si>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</si>
  <si>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</si>
  <si>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</si>
  <si>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</si>
  <si>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</si>
  <si>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</si>
  <si>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</si>
  <si>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</si>
  <si>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</si>
  <si>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</si>
  <si>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</si>
  <si>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</si>
  <si>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</si>
  <si>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</si>
  <si>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</si>
  <si>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</si>
  <si>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</si>
  <si>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</si>
  <si>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</si>
  <si>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</si>
  <si>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</si>
  <si>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</si>
  <si>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</si>
  <si>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</si>
  <si>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</si>
  <si>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</si>
  <si>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</si>
  <si>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</si>
  <si>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</si>
  <si>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</si>
  <si>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</si>
  <si>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</si>
  <si>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</si>
  <si>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</si>
  <si>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</si>
  <si>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</si>
  <si>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</si>
  <si>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</si>
  <si>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</si>
  <si>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</si>
  <si>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</si>
  <si>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</si>
  <si>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</si>
  <si>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</si>
  <si>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</si>
  <si>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</si>
  <si>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</si>
  <si>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</si>
  <si>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на дан 30.09.20__</t>
  </si>
  <si>
    <t>на дан 31.12.20__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</si>
  <si>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</si>
  <si>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</si>
  <si>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</si>
  <si>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</si>
  <si>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</si>
  <si>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</si>
  <si>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</si>
  <si>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</si>
  <si>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</si>
  <si>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</si>
  <si>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</si>
  <si>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</si>
  <si>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</si>
  <si>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</si>
  <si>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</si>
  <si>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</si>
  <si>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</si>
  <si>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</si>
  <si>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</si>
  <si>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</si>
  <si>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</si>
  <si>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</si>
  <si>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</si>
  <si>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</si>
  <si>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Реализација 01.01-31.03.</t>
  </si>
  <si>
    <t>Реализација 01.01-30.06.</t>
  </si>
  <si>
    <t>Реализација 01.01-30.09.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</si>
  <si>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</si>
  <si>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</si>
  <si>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</si>
  <si>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</si>
  <si>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</si>
  <si>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</si>
  <si>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</si>
  <si>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</si>
  <si>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</si>
  <si>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</si>
  <si>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</si>
  <si>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</si>
  <si>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</si>
  <si>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</si>
  <si>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Стање на дан 
31.12.2021.
Претходна година</t>
  </si>
  <si>
    <t>Планирано стање 
на дан 31.12.2022. Текућа година</t>
  </si>
  <si>
    <t xml:space="preserve"> </t>
  </si>
  <si>
    <t>Ребаланс</t>
  </si>
  <si>
    <t>Реализација
01.01-31.12.2021.
Претходна година</t>
  </si>
  <si>
    <t>Ребаланс за                         01.01.- 31.12.2022 Текућа година</t>
  </si>
  <si>
    <t>Реализација 
01.01-31.12.2021.      Претходна година</t>
  </si>
  <si>
    <t>Ребаланс за
01.01-31.12.2022.             Текућа година</t>
  </si>
  <si>
    <t>Отпремнина - технолошки вишак</t>
  </si>
  <si>
    <t>31</t>
  </si>
  <si>
    <t>32</t>
  </si>
  <si>
    <t>Стање на дан 31.12.2021. године</t>
  </si>
  <si>
    <t>План за
01.01-31.12.2021.             Претходна  година</t>
  </si>
  <si>
    <t>Банка Интеза</t>
  </si>
  <si>
    <t>наменски кредит за набавку опреме</t>
  </si>
  <si>
    <t>РСД</t>
  </si>
  <si>
    <t>Не</t>
  </si>
  <si>
    <t>23.05.2018.</t>
  </si>
  <si>
    <t>2.7%+3М Белибор</t>
  </si>
  <si>
    <t>Комерцијална банка</t>
  </si>
  <si>
    <t>01.08.2021.</t>
  </si>
  <si>
    <t>1.85%+1M Белибор</t>
  </si>
  <si>
    <t>31.12.2021. (претходна година)</t>
  </si>
  <si>
    <t>31.03.2022.</t>
  </si>
  <si>
    <t>текући рачун</t>
  </si>
  <si>
    <t>Банка Интеза - боловање</t>
  </si>
  <si>
    <t>Управа за трезор</t>
  </si>
  <si>
    <t>Реализовано закључно са 31.12.2021.</t>
  </si>
  <si>
    <t>Шумски таруп за багер гусеничар</t>
  </si>
  <si>
    <t>Главна пумпа за багер Komatsu</t>
  </si>
  <si>
    <t>Пикамер</t>
  </si>
  <si>
    <t>Плотер А3 формат</t>
  </si>
  <si>
    <t xml:space="preserve">Чамац за снимање са мотором и веслима </t>
  </si>
  <si>
    <t>Шкарпирна кашика за багер</t>
  </si>
  <si>
    <t>Рачунари</t>
  </si>
  <si>
    <t>Ротационе косачице</t>
  </si>
  <si>
    <t>Ехосондер синглбим за подводно снимање</t>
  </si>
  <si>
    <t>Тримери</t>
  </si>
  <si>
    <t>Систем за контролу долазака и одлазака са посла</t>
  </si>
  <si>
    <t>Тестере</t>
  </si>
  <si>
    <t>Агрегат за струју</t>
  </si>
  <si>
    <t>Муљне пумпе</t>
  </si>
  <si>
    <t>AGISOFT METASHAPE (трајна лиценца)</t>
  </si>
  <si>
    <t>Ребаланс 2022. година</t>
  </si>
  <si>
    <t>ПОТРАЖИВАЊА за 2022. годину</t>
  </si>
  <si>
    <t>на дан 31.03.2022.</t>
  </si>
  <si>
    <t>ОБАВЕЗЕ за 2021. годину</t>
  </si>
  <si>
    <t>11.06.2018.</t>
  </si>
  <si>
    <t>2502/4</t>
  </si>
  <si>
    <t>25.09.2018.</t>
  </si>
  <si>
    <t>3-644/18-C</t>
  </si>
  <si>
    <t>Уз сагласност Оснивача целокупна добит је искоришћена за покриће губитка из ранијих година</t>
  </si>
  <si>
    <t>10.05.2019.</t>
  </si>
  <si>
    <t>1848/4</t>
  </si>
  <si>
    <t>27.09.2019.</t>
  </si>
  <si>
    <t>3-597/19-С</t>
  </si>
  <si>
    <t>Добит је уз сагласност Оснивача искоришћена за набавку опреме за обављање основне делатности( доставна возила, вибро плоча, ротациона косачица, шумски мулчер за багер, трактор са тракторском руком)</t>
  </si>
  <si>
    <t>22.07.2020.</t>
  </si>
  <si>
    <t>2422/4</t>
  </si>
  <si>
    <t>28.09.2020.</t>
  </si>
  <si>
    <t>3-437/20-C</t>
  </si>
  <si>
    <t>21.06.2021.</t>
  </si>
  <si>
    <t>2035/1</t>
  </si>
  <si>
    <t>25.10.2021.</t>
  </si>
  <si>
    <t>4-620/21-C</t>
  </si>
  <si>
    <t>29.05.2017.</t>
  </si>
  <si>
    <t>2126/4</t>
  </si>
  <si>
    <t>04.10.2018.</t>
  </si>
  <si>
    <t>3-644/18-С</t>
  </si>
  <si>
    <t>Укупан број спорова у 2022*</t>
  </si>
  <si>
    <t>22.194.516,94</t>
  </si>
  <si>
    <t>Накнада за експроприсану непокретност</t>
  </si>
  <si>
    <t>Основни суд у Обреновцу</t>
  </si>
  <si>
    <t>У току-изјављена жалба на решење-неизвесно</t>
  </si>
  <si>
    <t>Драгица Дрењанин</t>
  </si>
  <si>
    <t>8.192.800,00 солидарно са ГО Обреновац</t>
  </si>
  <si>
    <t>Накнада штете за некоришћење земљишта</t>
  </si>
  <si>
    <t>У току-неизвесно</t>
  </si>
  <si>
    <t>Босиљка Мијић</t>
  </si>
  <si>
    <t xml:space="preserve">420.610,20 </t>
  </si>
  <si>
    <t>Усвојена жалба предузећа. Предмет враћен првостепеном суду на одлучивање.</t>
  </si>
  <si>
    <t>Први основи суд у Београду</t>
  </si>
  <si>
    <t>Ружица Недељковић</t>
  </si>
  <si>
    <t>2.119.600,00</t>
  </si>
  <si>
    <t>Слободан Марковић и др.</t>
  </si>
  <si>
    <t>650.000,00</t>
  </si>
  <si>
    <t xml:space="preserve">Накнада штете </t>
  </si>
  <si>
    <t>Горан Вуковић</t>
  </si>
  <si>
    <t>1.500.000,00</t>
  </si>
  <si>
    <t>Утврђење и накнада штете</t>
  </si>
  <si>
    <t>Виши суд у Београду</t>
  </si>
  <si>
    <t>Слободан Бранковић и др.</t>
  </si>
  <si>
    <t>12,640,000,00</t>
  </si>
  <si>
    <t>Ребаланс 2022</t>
  </si>
  <si>
    <t>Ребаланс             01.01-31.03.</t>
  </si>
  <si>
    <t>Ребаланс               01.01-30.06.</t>
  </si>
  <si>
    <t>Ребаланс             01.01-30.09.</t>
  </si>
  <si>
    <t>Ребаланс             01.01-31.12.</t>
  </si>
  <si>
    <t>за период од 01.01. до 30.06.2022. године</t>
  </si>
  <si>
    <t>01.01-30.06.2022.. године</t>
  </si>
  <si>
    <t>Проценат реализације (реализација / план 30.06.2022.)</t>
  </si>
  <si>
    <t>БИЛАНС СТАЊА  на дан 30.06.2022. године</t>
  </si>
  <si>
    <t>30.06.2022. године</t>
  </si>
  <si>
    <t>Проценат реализације (реализација / план 30.06.2022)</t>
  </si>
  <si>
    <t>у периоду од 01.01. до 30.06.2022. године</t>
  </si>
  <si>
    <t>01.01-30.06.2022. године</t>
  </si>
  <si>
    <t>Проценат реализације (реализација /                   план 30.06.2022</t>
  </si>
  <si>
    <t>Уговор о раду</t>
  </si>
  <si>
    <t>Стање на дан 30.06.2022. године</t>
  </si>
  <si>
    <t>Распон планираних и исплаћених зарада у периоду 01.01. до 30.06.2022</t>
  </si>
  <si>
    <t>Реализација 30.06.2022.</t>
  </si>
  <si>
    <t>01.01  - 30.06.2022. године</t>
  </si>
  <si>
    <t>Проценат реализације (реализација /                   план 30.06.2022.)</t>
  </si>
  <si>
    <t>23.06.2022.</t>
  </si>
  <si>
    <t>1787/4</t>
  </si>
  <si>
    <t>Одлука НО о расподели добити достављена Оснивачу на даље поступање.</t>
  </si>
  <si>
    <t>Стање кредитне задужености 
на 30. 06. 2022. године у оригиналној валути</t>
  </si>
  <si>
    <t>Стање кредитне задужености 
на 30. 06. 2022.године у динарима</t>
  </si>
  <si>
    <t>30.06.2022.</t>
  </si>
  <si>
    <t>на дан 30.06.2022</t>
  </si>
  <si>
    <t>13.11.2020.</t>
  </si>
  <si>
    <t>19.11.2021.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</si>
</sst>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2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</cellStyleXfs>
  <cellXfs count="8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37" xfId="0" applyFont="1" applyFill="1" applyBorder="1"/>
    <xf numFmtId="0" fontId="12" fillId="5" borderId="5" xfId="0" applyFont="1" applyFill="1" applyBorder="1"/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98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4" fontId="38" fillId="9" borderId="101" xfId="0" applyNumberFormat="1" applyFont="1" applyFill="1" applyBorder="1" applyAlignment="1" applyProtection="1">
      <alignment horizontal="center" vertical="center"/>
    </xf>
    <xf numFmtId="4" fontId="38" fillId="9" borderId="102" xfId="0" applyNumberFormat="1" applyFont="1" applyFill="1" applyBorder="1" applyAlignment="1" applyProtection="1">
      <alignment horizontal="center" vertical="center"/>
    </xf>
    <xf numFmtId="4" fontId="38" fillId="5" borderId="101" xfId="0" applyNumberFormat="1" applyFont="1" applyFill="1" applyBorder="1" applyAlignment="1" applyProtection="1">
      <alignment horizontal="center" vertical="center"/>
    </xf>
    <xf numFmtId="4" fontId="38" fillId="5" borderId="102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/>
    <xf numFmtId="4" fontId="38" fillId="8" borderId="98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38" fillId="9" borderId="105" xfId="0" applyNumberFormat="1" applyFont="1" applyFill="1" applyBorder="1" applyAlignment="1" applyProtection="1"/>
    <xf numFmtId="0" fontId="38" fillId="5" borderId="105" xfId="0" applyNumberFormat="1" applyFont="1" applyFill="1" applyBorder="1" applyAlignment="1" applyProtection="1"/>
    <xf numFmtId="4" fontId="38" fillId="8" borderId="99" xfId="0" applyNumberFormat="1" applyFont="1" applyFill="1" applyBorder="1" applyAlignment="1" applyProtection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3" fillId="7" borderId="111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3" fillId="7" borderId="70" xfId="0" applyNumberFormat="1" applyFont="1" applyFill="1" applyBorder="1" applyAlignment="1">
      <alignment horizontal="center" vertical="center" wrapText="1"/>
    </xf>
    <xf numFmtId="3" fontId="33" fillId="5" borderId="71" xfId="0" applyNumberFormat="1" applyFont="1" applyFill="1" applyBorder="1" applyAlignment="1">
      <alignment horizontal="center" vertical="center" wrapText="1"/>
    </xf>
    <xf numFmtId="3" fontId="33" fillId="7" borderId="71" xfId="0" applyNumberFormat="1" applyFont="1" applyFill="1" applyBorder="1" applyAlignment="1">
      <alignment horizontal="center" vertical="center" wrapText="1"/>
    </xf>
    <xf numFmtId="3" fontId="33" fillId="7" borderId="36" xfId="0" applyNumberFormat="1" applyFont="1" applyFill="1" applyBorder="1" applyAlignment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 wrapText="1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26" xfId="1" applyNumberFormat="1" applyFont="1" applyFill="1" applyBorder="1" applyAlignment="1">
      <alignment horizontal="center" vertical="center"/>
    </xf>
    <xf numFmtId="3" fontId="7" fillId="4" borderId="57" xfId="1" applyNumberFormat="1" applyFont="1" applyFill="1" applyBorder="1" applyAlignment="1">
      <alignment horizontal="center" vertical="center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4" fontId="12" fillId="0" borderId="1" xfId="0" applyNumberFormat="1" applyFont="1" applyBorder="1"/>
    <xf numFmtId="4" fontId="12" fillId="4" borderId="4" xfId="0" applyNumberFormat="1" applyFont="1" applyFill="1" applyBorder="1"/>
    <xf numFmtId="4" fontId="12" fillId="5" borderId="4" xfId="0" applyNumberFormat="1" applyFont="1" applyFill="1" applyBorder="1"/>
    <xf numFmtId="4" fontId="12" fillId="0" borderId="10" xfId="0" applyNumberFormat="1" applyFont="1" applyBorder="1"/>
    <xf numFmtId="4" fontId="12" fillId="4" borderId="32" xfId="0" applyNumberFormat="1" applyFont="1" applyFill="1" applyBorder="1"/>
    <xf numFmtId="0" fontId="36" fillId="0" borderId="0" xfId="0" applyNumberFormat="1" applyFont="1" applyFill="1" applyBorder="1" applyAlignment="1" applyProtection="1"/>
    <xf numFmtId="4" fontId="38" fillId="8" borderId="98" xfId="0" applyNumberFormat="1" applyFont="1" applyFill="1" applyBorder="1" applyAlignment="1" applyProtection="1">
      <alignment horizontal="center"/>
    </xf>
    <xf numFmtId="4" fontId="38" fillId="8" borderId="97" xfId="0" applyNumberFormat="1" applyFont="1" applyFill="1" applyBorder="1" applyAlignment="1" applyProtection="1">
      <alignment horizontal="center" vertical="center"/>
    </xf>
    <xf numFmtId="3" fontId="41" fillId="0" borderId="101" xfId="0" applyNumberFormat="1" applyFont="1" applyBorder="1" applyAlignment="1" applyProtection="1">
      <alignment horizontal="center" vertical="center"/>
      <protection locked="0"/>
    </xf>
    <xf numFmtId="3" fontId="41" fillId="5" borderId="101" xfId="0" applyNumberFormat="1" applyFont="1" applyFill="1" applyBorder="1" applyAlignment="1" applyProtection="1">
      <alignment horizontal="center" vertical="center"/>
    </xf>
    <xf numFmtId="3" fontId="41" fillId="0" borderId="101" xfId="0" applyNumberFormat="1" applyFont="1" applyFill="1" applyBorder="1" applyAlignment="1" applyProtection="1">
      <alignment horizontal="center" vertical="center"/>
    </xf>
    <xf numFmtId="4" fontId="42" fillId="9" borderId="101" xfId="0" applyNumberFormat="1" applyFont="1" applyFill="1" applyBorder="1" applyAlignment="1" applyProtection="1">
      <alignment horizontal="center" vertical="center"/>
    </xf>
    <xf numFmtId="4" fontId="42" fillId="5" borderId="10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83" xfId="0" applyNumberFormat="1" applyFont="1" applyFill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0" fontId="12" fillId="0" borderId="11" xfId="0" applyFont="1" applyBorder="1"/>
    <xf numFmtId="4" fontId="12" fillId="0" borderId="6" xfId="0" applyNumberFormat="1" applyFont="1" applyBorder="1"/>
    <xf numFmtId="4" fontId="12" fillId="5" borderId="5" xfId="0" applyNumberFormat="1" applyFont="1" applyFill="1" applyBorder="1"/>
    <xf numFmtId="4" fontId="12" fillId="0" borderId="11" xfId="0" applyNumberFormat="1" applyFont="1" applyBorder="1"/>
    <xf numFmtId="4" fontId="12" fillId="5" borderId="25" xfId="0" applyNumberFormat="1" applyFont="1" applyFill="1" applyBorder="1"/>
    <xf numFmtId="4" fontId="12" fillId="0" borderId="18" xfId="0" applyNumberFormat="1" applyFont="1" applyBorder="1"/>
    <xf numFmtId="4" fontId="42" fillId="0" borderId="101" xfId="0" applyNumberFormat="1" applyFont="1" applyFill="1" applyBorder="1" applyAlignment="1" applyProtection="1">
      <alignment horizontal="center" vertical="center"/>
    </xf>
    <xf numFmtId="0" fontId="16" fillId="0" borderId="0" xfId="3" applyFont="1" applyBorder="1"/>
    <xf numFmtId="0" fontId="26" fillId="0" borderId="0" xfId="3" applyFont="1"/>
    <xf numFmtId="0" fontId="16" fillId="0" borderId="0" xfId="3" applyFont="1" applyBorder="1" applyAlignment="1">
      <alignment horizontal="right"/>
    </xf>
    <xf numFmtId="0" fontId="16" fillId="0" borderId="0" xfId="3" applyFont="1" applyAlignment="1">
      <alignment horizontal="right"/>
    </xf>
    <xf numFmtId="0" fontId="7" fillId="4" borderId="23" xfId="3" applyFont="1" applyFill="1" applyBorder="1" applyAlignment="1">
      <alignment vertical="center" wrapText="1"/>
    </xf>
    <xf numFmtId="0" fontId="6" fillId="5" borderId="50" xfId="3" applyFont="1" applyFill="1" applyBorder="1" applyAlignment="1">
      <alignment horizontal="center" vertical="center" wrapText="1"/>
    </xf>
    <xf numFmtId="0" fontId="6" fillId="5" borderId="109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35" xfId="3" applyFont="1" applyFill="1" applyBorder="1" applyAlignment="1">
      <alignment horizontal="center" vertical="center" wrapText="1"/>
    </xf>
    <xf numFmtId="0" fontId="7" fillId="5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3" fontId="19" fillId="0" borderId="10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64" xfId="3" applyFont="1" applyBorder="1"/>
    <xf numFmtId="0" fontId="6" fillId="5" borderId="58" xfId="3" applyFont="1" applyFill="1" applyBorder="1" applyAlignment="1">
      <alignment horizontal="center" vertical="center" wrapText="1"/>
    </xf>
    <xf numFmtId="0" fontId="16" fillId="0" borderId="35" xfId="3" applyFont="1" applyBorder="1" applyAlignment="1">
      <alignment horizontal="center" vertical="center" wrapText="1"/>
    </xf>
    <xf numFmtId="0" fontId="16" fillId="0" borderId="63" xfId="3" applyFont="1" applyBorder="1" applyAlignment="1">
      <alignment horizontal="center" vertical="center" wrapText="1"/>
    </xf>
    <xf numFmtId="0" fontId="16" fillId="0" borderId="45" xfId="3" applyFont="1" applyBorder="1" applyAlignment="1">
      <alignment horizontal="center" vertical="center" wrapText="1"/>
    </xf>
    <xf numFmtId="0" fontId="43" fillId="0" borderId="46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9" fillId="0" borderId="0" xfId="0" applyFont="1"/>
    <xf numFmtId="0" fontId="19" fillId="0" borderId="41" xfId="0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6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1" xfId="0" applyFont="1" applyFill="1" applyBorder="1" applyAlignment="1">
      <alignment horizontal="center" vertical="center"/>
    </xf>
    <xf numFmtId="0" fontId="15" fillId="5" borderId="92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10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112" xfId="0" applyFont="1" applyFill="1" applyBorder="1" applyAlignment="1">
      <alignment horizontal="center" vertical="center" wrapText="1"/>
    </xf>
    <xf numFmtId="0" fontId="33" fillId="5" borderId="11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3" fontId="14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0" xfId="0" applyNumberFormat="1" applyFont="1" applyFill="1" applyBorder="1" applyAlignment="1" applyProtection="1">
      <alignment horizontal="center" vertical="center"/>
    </xf>
    <xf numFmtId="0" fontId="40" fillId="8" borderId="91" xfId="0" applyNumberFormat="1" applyFont="1" applyFill="1" applyBorder="1" applyAlignment="1" applyProtection="1">
      <alignment horizontal="center" vertical="center"/>
    </xf>
    <xf numFmtId="0" fontId="40" fillId="8" borderId="95" xfId="0" applyNumberFormat="1" applyFont="1" applyFill="1" applyBorder="1" applyAlignment="1" applyProtection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4" fontId="38" fillId="9" borderId="106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8" xfId="0" applyNumberFormat="1" applyFont="1" applyFill="1" applyBorder="1" applyAlignment="1" applyProtection="1">
      <alignment horizontal="center" vertical="center"/>
    </xf>
    <xf numFmtId="0" fontId="38" fillId="9" borderId="115" xfId="0" applyNumberFormat="1" applyFont="1" applyFill="1" applyBorder="1" applyAlignment="1" applyProtection="1">
      <alignment horizontal="center" vertical="center"/>
    </xf>
    <xf numFmtId="0" fontId="41" fillId="0" borderId="101" xfId="0" applyFont="1" applyBorder="1" applyAlignment="1" applyProtection="1">
      <alignment horizontal="center" vertical="center" wrapText="1"/>
      <protection locked="0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41" fillId="0" borderId="31" xfId="0" applyNumberFormat="1" applyFont="1" applyFill="1" applyBorder="1" applyAlignment="1" applyProtection="1">
      <alignment horizontal="center" vertical="center"/>
      <protection locked="0"/>
    </xf>
    <xf numFmtId="3" fontId="41" fillId="0" borderId="32" xfId="0" applyNumberFormat="1" applyFont="1" applyFill="1" applyBorder="1" applyAlignment="1" applyProtection="1">
      <alignment horizontal="center" vertical="center"/>
      <protection locked="0"/>
    </xf>
    <xf numFmtId="3" fontId="41" fillId="0" borderId="31" xfId="0" applyNumberFormat="1" applyFont="1" applyFill="1" applyBorder="1" applyAlignment="1" applyProtection="1">
      <alignment horizontal="center" vertical="center"/>
      <protection locked="0"/>
    </xf>
    <xf numFmtId="1" fontId="41" fillId="0" borderId="120" xfId="0" applyNumberFormat="1" applyFont="1" applyFill="1" applyBorder="1" applyAlignment="1" applyProtection="1">
      <alignment horizontal="center" vertical="center"/>
      <protection locked="0"/>
    </xf>
    <xf numFmtId="1" fontId="41" fillId="0" borderId="103" xfId="0" applyNumberFormat="1" applyFont="1" applyFill="1" applyBorder="1" applyAlignment="1" applyProtection="1">
      <alignment horizontal="center" vertical="center"/>
      <protection locked="0"/>
    </xf>
    <xf numFmtId="1" fontId="41" fillId="0" borderId="104" xfId="0" applyNumberFormat="1" applyFont="1" applyFill="1" applyBorder="1" applyAlignment="1" applyProtection="1">
      <alignment horizontal="center" vertical="center"/>
      <protection locked="0"/>
    </xf>
    <xf numFmtId="3" fontId="41" fillId="0" borderId="120" xfId="0" applyNumberFormat="1" applyFont="1" applyFill="1" applyBorder="1" applyAlignment="1" applyProtection="1">
      <alignment horizontal="center" vertical="center"/>
      <protection locked="0"/>
    </xf>
    <xf numFmtId="3" fontId="41" fillId="0" borderId="103" xfId="0" applyNumberFormat="1" applyFont="1" applyFill="1" applyBorder="1" applyAlignment="1" applyProtection="1">
      <alignment horizontal="center" vertical="center"/>
      <protection locked="0"/>
    </xf>
    <xf numFmtId="3" fontId="41" fillId="0" borderId="104" xfId="0" applyNumberFormat="1" applyFont="1" applyFill="1" applyBorder="1" applyAlignment="1" applyProtection="1">
      <alignment horizontal="center" vertical="center"/>
      <protection locked="0"/>
    </xf>
    <xf numFmtId="1" fontId="41" fillId="0" borderId="117" xfId="0" applyNumberFormat="1" applyFont="1" applyFill="1" applyBorder="1" applyAlignment="1" applyProtection="1">
      <alignment horizontal="center" vertical="center"/>
      <protection locked="0"/>
    </xf>
    <xf numFmtId="3" fontId="41" fillId="0" borderId="117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Alignment="1" applyProtection="1">
      <alignment horizontal="center"/>
    </xf>
    <xf numFmtId="0" fontId="36" fillId="8" borderId="115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8" borderId="116" xfId="0" applyNumberFormat="1" applyFont="1" applyFill="1" applyBorder="1" applyAlignment="1" applyProtection="1">
      <alignment horizontal="center" vertical="center" wrapText="1"/>
    </xf>
    <xf numFmtId="0" fontId="36" fillId="8" borderId="118" xfId="0" applyNumberFormat="1" applyFont="1" applyFill="1" applyBorder="1" applyAlignment="1" applyProtection="1">
      <alignment horizontal="center" vertical="center" wrapText="1"/>
    </xf>
    <xf numFmtId="0" fontId="36" fillId="8" borderId="93" xfId="0" applyNumberFormat="1" applyFont="1" applyFill="1" applyBorder="1" applyAlignment="1" applyProtection="1">
      <alignment horizontal="center" vertical="center" wrapText="1"/>
    </xf>
    <xf numFmtId="0" fontId="36" fillId="8" borderId="119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 wrapText="1"/>
    </xf>
    <xf numFmtId="0" fontId="36" fillId="8" borderId="94" xfId="0" applyNumberFormat="1" applyFont="1" applyFill="1" applyBorder="1" applyAlignment="1" applyProtection="1">
      <alignment horizontal="center" vertical="center"/>
    </xf>
    <xf numFmtId="0" fontId="36" fillId="8" borderId="95" xfId="0" applyNumberFormat="1" applyFont="1" applyFill="1" applyBorder="1" applyAlignment="1" applyProtection="1">
      <alignment vertical="center"/>
    </xf>
    <xf numFmtId="0" fontId="36" fillId="8" borderId="96" xfId="0" applyNumberFormat="1" applyFont="1" applyFill="1" applyBorder="1" applyAlignment="1" applyProtection="1">
      <alignment vertical="center"/>
    </xf>
    <xf numFmtId="1" fontId="41" fillId="0" borderId="100" xfId="0" applyNumberFormat="1" applyFont="1" applyFill="1" applyBorder="1" applyAlignment="1" applyProtection="1">
      <alignment horizontal="center" vertical="center"/>
      <protection locked="0"/>
    </xf>
    <xf numFmtId="3" fontId="41" fillId="0" borderId="10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 wrapText="1"/>
    </xf>
    <xf numFmtId="3" fontId="6" fillId="4" borderId="0" xfId="3" applyNumberFormat="1" applyFont="1" applyFill="1" applyBorder="1" applyAlignment="1">
      <alignment horizontal="center" vertical="center"/>
    </xf>
    <xf numFmtId="0" fontId="6" fillId="5" borderId="62" xfId="3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63" xfId="3" applyFont="1" applyFill="1" applyBorder="1" applyAlignment="1">
      <alignment horizontal="center" vertical="center"/>
    </xf>
    <xf numFmtId="0" fontId="16" fillId="0" borderId="58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5" borderId="46" xfId="0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0000000}"/>
    <cellStyle name="Normal 3" xfId="3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148"/>
  <sheetViews>
    <sheetView showGridLines="0" tabSelected="1" topLeftCell="A41" workbookViewId="0">
      <selection activeCell="B1" sqref="B1:I83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3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4"/>
      <c r="H1" s="205"/>
      <c r="I1" s="205" t="s">
        <v>673</v>
      </c>
      <c r="J1" s="305"/>
      <c r="K1" s="305"/>
    </row>
    <row r="2" spans="1:11" ht="20.25" customHeight="1" x14ac:dyDescent="0.25">
      <c r="B2" s="528" t="s">
        <v>581</v>
      </c>
      <c r="C2" s="528"/>
      <c r="D2" s="528"/>
      <c r="E2" s="528"/>
      <c r="F2" s="528"/>
      <c r="G2" s="528"/>
      <c r="H2" s="528"/>
      <c r="I2" s="528"/>
    </row>
    <row r="3" spans="1:11" ht="19.5" customHeight="1" x14ac:dyDescent="0.25">
      <c r="B3" s="528" t="s">
        <v>816</v>
      </c>
      <c r="C3" s="528"/>
      <c r="D3" s="528"/>
      <c r="E3" s="528"/>
      <c r="F3" s="528"/>
      <c r="G3" s="528"/>
      <c r="H3" s="528"/>
      <c r="I3" s="528"/>
    </row>
    <row r="4" spans="1:11" ht="12" customHeight="1" x14ac:dyDescent="0.25">
      <c r="B4" s="306"/>
      <c r="C4" s="306"/>
      <c r="D4" s="306"/>
      <c r="E4" s="306"/>
      <c r="F4" s="306"/>
      <c r="G4" s="193"/>
      <c r="H4" s="194"/>
      <c r="I4" s="194"/>
    </row>
    <row r="5" spans="1:11" ht="12" customHeight="1" thickBot="1" x14ac:dyDescent="0.3">
      <c r="B5" s="152"/>
      <c r="C5" s="152"/>
      <c r="D5" s="152"/>
      <c r="E5" s="306"/>
      <c r="F5" s="306"/>
      <c r="G5" s="193"/>
      <c r="H5" s="194"/>
      <c r="I5" s="194" t="s">
        <v>126</v>
      </c>
    </row>
    <row r="6" spans="1:11" ht="29.25" customHeight="1" x14ac:dyDescent="0.25">
      <c r="B6" s="529" t="s">
        <v>59</v>
      </c>
      <c r="C6" s="537" t="s">
        <v>60</v>
      </c>
      <c r="D6" s="535" t="s">
        <v>82</v>
      </c>
      <c r="E6" s="531" t="s">
        <v>718</v>
      </c>
      <c r="F6" s="533" t="s">
        <v>719</v>
      </c>
      <c r="G6" s="541" t="s">
        <v>817</v>
      </c>
      <c r="H6" s="542"/>
      <c r="I6" s="539" t="s">
        <v>818</v>
      </c>
    </row>
    <row r="7" spans="1:11" ht="24.75" customHeight="1" x14ac:dyDescent="0.25">
      <c r="A7" s="16"/>
      <c r="B7" s="530"/>
      <c r="C7" s="538"/>
      <c r="D7" s="536"/>
      <c r="E7" s="532"/>
      <c r="F7" s="534"/>
      <c r="G7" s="267" t="s">
        <v>721</v>
      </c>
      <c r="H7" s="325" t="s">
        <v>45</v>
      </c>
      <c r="I7" s="540"/>
    </row>
    <row r="8" spans="1:11" ht="16.5" customHeight="1" thickBot="1" x14ac:dyDescent="0.3">
      <c r="A8" s="83"/>
      <c r="B8" s="307">
        <v>1</v>
      </c>
      <c r="C8" s="227">
        <v>2</v>
      </c>
      <c r="D8" s="308">
        <v>3</v>
      </c>
      <c r="E8" s="226">
        <v>4</v>
      </c>
      <c r="F8" s="308">
        <v>5</v>
      </c>
      <c r="G8" s="203">
        <v>6</v>
      </c>
      <c r="H8" s="326">
        <v>7</v>
      </c>
      <c r="I8" s="204">
        <v>8</v>
      </c>
    </row>
    <row r="9" spans="1:11" ht="20.100000000000001" customHeight="1" x14ac:dyDescent="0.25">
      <c r="A9" s="83"/>
      <c r="B9" s="524"/>
      <c r="C9" s="316" t="s">
        <v>582</v>
      </c>
      <c r="D9" s="525">
        <v>1001</v>
      </c>
      <c r="E9" s="526">
        <f>E11+E14+E17+E18-E19+E20+E21</f>
        <v>549541</v>
      </c>
      <c r="F9" s="527">
        <f>F11+F14+F17+F18-F19+F20+F21</f>
        <v>476200</v>
      </c>
      <c r="G9" s="527">
        <f>G11+G14+G17+G18-G19+G20+G21</f>
        <v>167280</v>
      </c>
      <c r="H9" s="527">
        <f>H11+H14+H17+H18-H19+H20+H21</f>
        <v>113650</v>
      </c>
      <c r="I9" s="502">
        <f>IFERROR(H9/G9,"  ")</f>
        <v>0.67939980870396943</v>
      </c>
    </row>
    <row r="10" spans="1:11" ht="13.5" customHeight="1" x14ac:dyDescent="0.25">
      <c r="A10" s="83"/>
      <c r="B10" s="512"/>
      <c r="C10" s="317" t="s">
        <v>583</v>
      </c>
      <c r="D10" s="513"/>
      <c r="E10" s="523"/>
      <c r="F10" s="505"/>
      <c r="G10" s="505"/>
      <c r="H10" s="505"/>
      <c r="I10" s="503" t="str">
        <f>IFERROR(H10/G10,"  ")</f>
        <v xml:space="preserve">  </v>
      </c>
    </row>
    <row r="11" spans="1:11" ht="20.100000000000001" customHeight="1" x14ac:dyDescent="0.25">
      <c r="A11" s="83"/>
      <c r="B11" s="309">
        <v>60</v>
      </c>
      <c r="C11" s="216" t="s">
        <v>584</v>
      </c>
      <c r="D11" s="310">
        <v>1002</v>
      </c>
      <c r="E11" s="217">
        <f>E12+E13</f>
        <v>0</v>
      </c>
      <c r="F11" s="312"/>
      <c r="G11" s="312"/>
      <c r="H11" s="312">
        <f>+H12+H13</f>
        <v>2</v>
      </c>
      <c r="I11" s="218" t="str">
        <f>IFERROR(H11/G11,"  ")</f>
        <v xml:space="preserve">  </v>
      </c>
    </row>
    <row r="12" spans="1:11" ht="20.100000000000001" customHeight="1" x14ac:dyDescent="0.25">
      <c r="A12" s="83"/>
      <c r="B12" s="309" t="s">
        <v>585</v>
      </c>
      <c r="C12" s="216" t="s">
        <v>586</v>
      </c>
      <c r="D12" s="310">
        <v>1003</v>
      </c>
      <c r="E12" s="217"/>
      <c r="F12" s="312"/>
      <c r="G12" s="312"/>
      <c r="H12" s="312">
        <v>2</v>
      </c>
      <c r="I12" s="218" t="str">
        <f>IFERROR(H12/G12,"  ")</f>
        <v xml:space="preserve">  </v>
      </c>
    </row>
    <row r="13" spans="1:11" ht="20.100000000000001" customHeight="1" x14ac:dyDescent="0.25">
      <c r="A13" s="83"/>
      <c r="B13" s="309" t="s">
        <v>587</v>
      </c>
      <c r="C13" s="216" t="s">
        <v>588</v>
      </c>
      <c r="D13" s="310">
        <v>1004</v>
      </c>
      <c r="E13" s="217"/>
      <c r="F13" s="312"/>
      <c r="G13" s="312"/>
      <c r="H13" s="312"/>
      <c r="I13" s="218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09">
        <v>61</v>
      </c>
      <c r="C14" s="216" t="s">
        <v>589</v>
      </c>
      <c r="D14" s="310">
        <v>1005</v>
      </c>
      <c r="E14" s="217">
        <f>E15+E16</f>
        <v>536234</v>
      </c>
      <c r="F14" s="312">
        <f>F15+F16</f>
        <v>466200</v>
      </c>
      <c r="G14" s="312">
        <f>G15+G16</f>
        <v>160680</v>
      </c>
      <c r="H14" s="312">
        <f>H15+H16</f>
        <v>107433</v>
      </c>
      <c r="I14" s="218">
        <f t="shared" si="0"/>
        <v>0.66861463778939512</v>
      </c>
    </row>
    <row r="15" spans="1:11" ht="20.100000000000001" customHeight="1" x14ac:dyDescent="0.25">
      <c r="A15" s="83"/>
      <c r="B15" s="309" t="s">
        <v>590</v>
      </c>
      <c r="C15" s="216" t="s">
        <v>591</v>
      </c>
      <c r="D15" s="310">
        <v>1006</v>
      </c>
      <c r="E15" s="217">
        <v>536234</v>
      </c>
      <c r="F15" s="312">
        <v>466200</v>
      </c>
      <c r="G15" s="312">
        <v>160680</v>
      </c>
      <c r="H15" s="312">
        <v>107433</v>
      </c>
      <c r="I15" s="218">
        <f t="shared" si="0"/>
        <v>0.66861463778939512</v>
      </c>
    </row>
    <row r="16" spans="1:11" ht="20.100000000000001" customHeight="1" x14ac:dyDescent="0.25">
      <c r="A16" s="83"/>
      <c r="B16" s="309" t="s">
        <v>592</v>
      </c>
      <c r="C16" s="216" t="s">
        <v>593</v>
      </c>
      <c r="D16" s="310">
        <v>1007</v>
      </c>
      <c r="E16" s="217"/>
      <c r="F16" s="312"/>
      <c r="G16" s="312"/>
      <c r="H16" s="312"/>
      <c r="I16" s="218" t="str">
        <f t="shared" si="0"/>
        <v xml:space="preserve">  </v>
      </c>
    </row>
    <row r="17" spans="1:9" ht="20.100000000000001" customHeight="1" x14ac:dyDescent="0.25">
      <c r="A17" s="83"/>
      <c r="B17" s="309">
        <v>62</v>
      </c>
      <c r="C17" s="216" t="s">
        <v>594</v>
      </c>
      <c r="D17" s="310">
        <v>1008</v>
      </c>
      <c r="E17" s="217"/>
      <c r="F17" s="312"/>
      <c r="G17" s="312"/>
      <c r="H17" s="312"/>
      <c r="I17" s="218" t="str">
        <f t="shared" si="0"/>
        <v xml:space="preserve">  </v>
      </c>
    </row>
    <row r="18" spans="1:9" ht="20.100000000000001" customHeight="1" x14ac:dyDescent="0.25">
      <c r="A18" s="83"/>
      <c r="B18" s="309">
        <v>630</v>
      </c>
      <c r="C18" s="216" t="s">
        <v>595</v>
      </c>
      <c r="D18" s="310">
        <v>1009</v>
      </c>
      <c r="E18" s="217"/>
      <c r="F18" s="312"/>
      <c r="G18" s="312"/>
      <c r="H18" s="312"/>
      <c r="I18" s="218" t="str">
        <f t="shared" si="0"/>
        <v xml:space="preserve">  </v>
      </c>
    </row>
    <row r="19" spans="1:9" ht="20.100000000000001" customHeight="1" x14ac:dyDescent="0.25">
      <c r="A19" s="83"/>
      <c r="B19" s="309">
        <v>631</v>
      </c>
      <c r="C19" s="216" t="s">
        <v>596</v>
      </c>
      <c r="D19" s="310">
        <v>1010</v>
      </c>
      <c r="E19" s="217"/>
      <c r="F19" s="312"/>
      <c r="G19" s="312"/>
      <c r="H19" s="312"/>
      <c r="I19" s="218" t="str">
        <f t="shared" si="0"/>
        <v xml:space="preserve">  </v>
      </c>
    </row>
    <row r="20" spans="1:9" ht="20.100000000000001" customHeight="1" x14ac:dyDescent="0.25">
      <c r="A20" s="83"/>
      <c r="B20" s="309" t="s">
        <v>597</v>
      </c>
      <c r="C20" s="216" t="s">
        <v>598</v>
      </c>
      <c r="D20" s="310">
        <v>1011</v>
      </c>
      <c r="E20" s="217">
        <v>13307</v>
      </c>
      <c r="F20" s="312">
        <v>10000</v>
      </c>
      <c r="G20" s="312">
        <v>6600</v>
      </c>
      <c r="H20" s="312">
        <v>6215</v>
      </c>
      <c r="I20" s="218">
        <f t="shared" si="0"/>
        <v>0.94166666666666665</v>
      </c>
    </row>
    <row r="21" spans="1:9" ht="25.5" customHeight="1" x14ac:dyDescent="0.25">
      <c r="A21" s="83"/>
      <c r="B21" s="309" t="s">
        <v>599</v>
      </c>
      <c r="C21" s="216" t="s">
        <v>600</v>
      </c>
      <c r="D21" s="310">
        <v>1012</v>
      </c>
      <c r="E21" s="217"/>
      <c r="F21" s="312"/>
      <c r="G21" s="312"/>
      <c r="H21" s="312"/>
      <c r="I21" s="218" t="str">
        <f t="shared" si="0"/>
        <v xml:space="preserve">  </v>
      </c>
    </row>
    <row r="22" spans="1:9" ht="20.100000000000001" customHeight="1" x14ac:dyDescent="0.25">
      <c r="A22" s="83"/>
      <c r="B22" s="318"/>
      <c r="C22" s="319" t="s">
        <v>601</v>
      </c>
      <c r="D22" s="320">
        <v>1013</v>
      </c>
      <c r="E22" s="389">
        <f>E23+E24+E25+E29+E30+E31+E32+E33</f>
        <v>544391</v>
      </c>
      <c r="F22" s="388">
        <f>F23+F24+F25+F29+F30+F31+F32+F33</f>
        <v>463041</v>
      </c>
      <c r="G22" s="388">
        <f>G23+G24+G25+G29+G30+G31+G32+G33</f>
        <v>175074</v>
      </c>
      <c r="H22" s="388">
        <f>H23+H24+H25+H29+H30+H31+H32+H33</f>
        <v>110828</v>
      </c>
      <c r="I22" s="323">
        <f t="shared" si="0"/>
        <v>0.63303517369797913</v>
      </c>
    </row>
    <row r="23" spans="1:9" ht="20.100000000000001" customHeight="1" x14ac:dyDescent="0.25">
      <c r="A23" s="83"/>
      <c r="B23" s="309">
        <v>50</v>
      </c>
      <c r="C23" s="216" t="s">
        <v>602</v>
      </c>
      <c r="D23" s="310">
        <v>1014</v>
      </c>
      <c r="E23" s="217"/>
      <c r="F23" s="312"/>
      <c r="G23" s="312"/>
      <c r="H23" s="312"/>
      <c r="I23" s="218" t="str">
        <f t="shared" si="0"/>
        <v xml:space="preserve">  </v>
      </c>
    </row>
    <row r="24" spans="1:9" ht="20.100000000000001" customHeight="1" x14ac:dyDescent="0.25">
      <c r="A24" s="83"/>
      <c r="B24" s="309">
        <v>51</v>
      </c>
      <c r="C24" s="216" t="s">
        <v>603</v>
      </c>
      <c r="D24" s="310">
        <v>1015</v>
      </c>
      <c r="E24" s="217">
        <v>44732</v>
      </c>
      <c r="F24" s="312">
        <v>62800</v>
      </c>
      <c r="G24" s="312">
        <v>28260</v>
      </c>
      <c r="H24" s="312">
        <v>12254</v>
      </c>
      <c r="I24" s="218">
        <f t="shared" si="0"/>
        <v>0.43361641896673742</v>
      </c>
    </row>
    <row r="25" spans="1:9" ht="25.5" customHeight="1" x14ac:dyDescent="0.25">
      <c r="A25" s="83"/>
      <c r="B25" s="309">
        <v>52</v>
      </c>
      <c r="C25" s="216" t="s">
        <v>604</v>
      </c>
      <c r="D25" s="310">
        <v>1016</v>
      </c>
      <c r="E25" s="217">
        <f>E26+E27+E28</f>
        <v>171928</v>
      </c>
      <c r="F25" s="312">
        <f>F26+F27+F28</f>
        <v>199711</v>
      </c>
      <c r="G25" s="312">
        <v>91611</v>
      </c>
      <c r="H25" s="312">
        <f>H26+H27+H28</f>
        <v>79050</v>
      </c>
      <c r="I25" s="218">
        <f t="shared" si="0"/>
        <v>0.86288764449683986</v>
      </c>
    </row>
    <row r="26" spans="1:9" ht="20.100000000000001" customHeight="1" x14ac:dyDescent="0.25">
      <c r="A26" s="83"/>
      <c r="B26" s="309">
        <v>520</v>
      </c>
      <c r="C26" s="216" t="s">
        <v>605</v>
      </c>
      <c r="D26" s="310">
        <v>1017</v>
      </c>
      <c r="E26" s="217">
        <v>126384</v>
      </c>
      <c r="F26" s="312">
        <v>147760</v>
      </c>
      <c r="G26" s="312">
        <v>69160</v>
      </c>
      <c r="H26" s="312">
        <v>61615</v>
      </c>
      <c r="I26" s="218">
        <f t="shared" si="0"/>
        <v>0.89090514748409488</v>
      </c>
    </row>
    <row r="27" spans="1:9" ht="20.100000000000001" customHeight="1" x14ac:dyDescent="0.25">
      <c r="A27" s="83"/>
      <c r="B27" s="309">
        <v>521</v>
      </c>
      <c r="C27" s="216" t="s">
        <v>606</v>
      </c>
      <c r="D27" s="310">
        <v>1018</v>
      </c>
      <c r="E27" s="217">
        <v>20989</v>
      </c>
      <c r="F27" s="312">
        <v>24454</v>
      </c>
      <c r="G27" s="312">
        <v>11790</v>
      </c>
      <c r="H27" s="312">
        <v>9951</v>
      </c>
      <c r="I27" s="218">
        <f t="shared" si="0"/>
        <v>0.84402035623409666</v>
      </c>
    </row>
    <row r="28" spans="1:9" ht="20.100000000000001" customHeight="1" x14ac:dyDescent="0.25">
      <c r="A28" s="83"/>
      <c r="B28" s="309" t="s">
        <v>607</v>
      </c>
      <c r="C28" s="216" t="s">
        <v>608</v>
      </c>
      <c r="D28" s="310">
        <v>1019</v>
      </c>
      <c r="E28" s="217">
        <v>24555</v>
      </c>
      <c r="F28" s="312">
        <v>27497</v>
      </c>
      <c r="G28" s="312">
        <v>10661</v>
      </c>
      <c r="H28" s="312">
        <v>7484</v>
      </c>
      <c r="I28" s="218">
        <f t="shared" si="0"/>
        <v>0.70199793640371444</v>
      </c>
    </row>
    <row r="29" spans="1:9" ht="20.100000000000001" customHeight="1" x14ac:dyDescent="0.25">
      <c r="A29" s="83"/>
      <c r="B29" s="309">
        <v>540</v>
      </c>
      <c r="C29" s="216" t="s">
        <v>609</v>
      </c>
      <c r="D29" s="310">
        <v>1020</v>
      </c>
      <c r="E29" s="217">
        <v>18141</v>
      </c>
      <c r="F29" s="312">
        <v>22000</v>
      </c>
      <c r="G29" s="312"/>
      <c r="H29" s="312"/>
      <c r="I29" s="218" t="str">
        <f t="shared" si="0"/>
        <v xml:space="preserve">  </v>
      </c>
    </row>
    <row r="30" spans="1:9" ht="25.5" customHeight="1" x14ac:dyDescent="0.25">
      <c r="A30" s="83"/>
      <c r="B30" s="309" t="s">
        <v>610</v>
      </c>
      <c r="C30" s="216" t="s">
        <v>611</v>
      </c>
      <c r="D30" s="310">
        <v>1021</v>
      </c>
      <c r="E30" s="217"/>
      <c r="F30" s="312"/>
      <c r="G30" s="312"/>
      <c r="H30" s="312"/>
      <c r="I30" s="218" t="str">
        <f t="shared" si="0"/>
        <v xml:space="preserve">  </v>
      </c>
    </row>
    <row r="31" spans="1:9" ht="20.100000000000001" customHeight="1" x14ac:dyDescent="0.25">
      <c r="A31" s="83"/>
      <c r="B31" s="309">
        <v>53</v>
      </c>
      <c r="C31" s="216" t="s">
        <v>612</v>
      </c>
      <c r="D31" s="310">
        <v>1022</v>
      </c>
      <c r="E31" s="217">
        <v>290306</v>
      </c>
      <c r="F31" s="312">
        <v>155230</v>
      </c>
      <c r="G31" s="312">
        <v>44203</v>
      </c>
      <c r="H31" s="312">
        <v>8855</v>
      </c>
      <c r="I31" s="218">
        <f t="shared" si="0"/>
        <v>0.20032576974413502</v>
      </c>
    </row>
    <row r="32" spans="1:9" ht="20.100000000000001" customHeight="1" x14ac:dyDescent="0.25">
      <c r="A32" s="83"/>
      <c r="B32" s="309" t="s">
        <v>613</v>
      </c>
      <c r="C32" s="216" t="s">
        <v>614</v>
      </c>
      <c r="D32" s="310">
        <v>1023</v>
      </c>
      <c r="E32" s="217">
        <v>3788</v>
      </c>
      <c r="F32" s="312">
        <v>3000</v>
      </c>
      <c r="G32" s="312"/>
      <c r="H32" s="312"/>
      <c r="I32" s="218" t="str">
        <f t="shared" si="0"/>
        <v xml:space="preserve">  </v>
      </c>
    </row>
    <row r="33" spans="1:9" ht="20.100000000000001" customHeight="1" x14ac:dyDescent="0.25">
      <c r="A33" s="83"/>
      <c r="B33" s="309">
        <v>55</v>
      </c>
      <c r="C33" s="216" t="s">
        <v>615</v>
      </c>
      <c r="D33" s="310">
        <v>1024</v>
      </c>
      <c r="E33" s="217">
        <v>15496</v>
      </c>
      <c r="F33" s="312">
        <v>20300</v>
      </c>
      <c r="G33" s="312">
        <v>11000</v>
      </c>
      <c r="H33" s="312">
        <v>10669</v>
      </c>
      <c r="I33" s="218">
        <f t="shared" si="0"/>
        <v>0.96990909090909094</v>
      </c>
    </row>
    <row r="34" spans="1:9" ht="20.100000000000001" customHeight="1" x14ac:dyDescent="0.25">
      <c r="A34" s="83"/>
      <c r="B34" s="318"/>
      <c r="C34" s="319" t="s">
        <v>616</v>
      </c>
      <c r="D34" s="320">
        <v>1025</v>
      </c>
      <c r="E34" s="389">
        <f>E9-E22</f>
        <v>5150</v>
      </c>
      <c r="F34" s="388">
        <f>F9-F22</f>
        <v>13159</v>
      </c>
      <c r="G34" s="388"/>
      <c r="H34" s="388">
        <f>H9-H22</f>
        <v>2822</v>
      </c>
      <c r="I34" s="323" t="str">
        <f t="shared" si="0"/>
        <v xml:space="preserve">  </v>
      </c>
    </row>
    <row r="35" spans="1:9" ht="20.100000000000001" customHeight="1" x14ac:dyDescent="0.25">
      <c r="A35" s="83"/>
      <c r="B35" s="318"/>
      <c r="C35" s="319" t="s">
        <v>617</v>
      </c>
      <c r="D35" s="320">
        <v>1026</v>
      </c>
      <c r="E35" s="322"/>
      <c r="F35" s="321"/>
      <c r="G35" s="388">
        <f>G22-G9</f>
        <v>7794</v>
      </c>
      <c r="H35" s="388"/>
      <c r="I35" s="323">
        <f t="shared" si="0"/>
        <v>0</v>
      </c>
    </row>
    <row r="36" spans="1:9" ht="20.100000000000001" customHeight="1" x14ac:dyDescent="0.25">
      <c r="A36" s="83"/>
      <c r="B36" s="512"/>
      <c r="C36" s="324" t="s">
        <v>618</v>
      </c>
      <c r="D36" s="513">
        <v>1027</v>
      </c>
      <c r="E36" s="514">
        <f>E38+E39+E40+E41</f>
        <v>315</v>
      </c>
      <c r="F36" s="504">
        <f>F38+F39+F40+F41</f>
        <v>0</v>
      </c>
      <c r="G36" s="504">
        <f>G38+G39+G40+G41</f>
        <v>0</v>
      </c>
      <c r="H36" s="500"/>
      <c r="I36" s="502" t="str">
        <f t="shared" si="0"/>
        <v xml:space="preserve">  </v>
      </c>
    </row>
    <row r="37" spans="1:9" ht="14.25" customHeight="1" x14ac:dyDescent="0.25">
      <c r="A37" s="83"/>
      <c r="B37" s="512"/>
      <c r="C37" s="317" t="s">
        <v>619</v>
      </c>
      <c r="D37" s="513"/>
      <c r="E37" s="515"/>
      <c r="F37" s="505"/>
      <c r="G37" s="505"/>
      <c r="H37" s="501"/>
      <c r="I37" s="503" t="str">
        <f t="shared" si="0"/>
        <v xml:space="preserve">  </v>
      </c>
    </row>
    <row r="38" spans="1:9" ht="24" customHeight="1" x14ac:dyDescent="0.25">
      <c r="A38" s="83"/>
      <c r="B38" s="309" t="s">
        <v>620</v>
      </c>
      <c r="C38" s="216" t="s">
        <v>621</v>
      </c>
      <c r="D38" s="310">
        <v>1028</v>
      </c>
      <c r="E38" s="217"/>
      <c r="F38" s="312"/>
      <c r="G38" s="312"/>
      <c r="H38" s="312"/>
      <c r="I38" s="218" t="str">
        <f t="shared" si="0"/>
        <v xml:space="preserve">  </v>
      </c>
    </row>
    <row r="39" spans="1:9" ht="20.100000000000001" customHeight="1" x14ac:dyDescent="0.25">
      <c r="A39" s="83"/>
      <c r="B39" s="309">
        <v>662</v>
      </c>
      <c r="C39" s="216" t="s">
        <v>622</v>
      </c>
      <c r="D39" s="310">
        <v>1029</v>
      </c>
      <c r="E39" s="217">
        <v>315</v>
      </c>
      <c r="F39" s="312"/>
      <c r="G39" s="312"/>
      <c r="H39" s="312"/>
      <c r="I39" s="218" t="str">
        <f t="shared" si="0"/>
        <v xml:space="preserve">  </v>
      </c>
    </row>
    <row r="40" spans="1:9" ht="20.100000000000001" customHeight="1" x14ac:dyDescent="0.25">
      <c r="A40" s="83"/>
      <c r="B40" s="309" t="s">
        <v>124</v>
      </c>
      <c r="C40" s="216" t="s">
        <v>623</v>
      </c>
      <c r="D40" s="310">
        <v>1030</v>
      </c>
      <c r="E40" s="217"/>
      <c r="F40" s="312"/>
      <c r="G40" s="312"/>
      <c r="H40" s="312"/>
      <c r="I40" s="218" t="str">
        <f t="shared" si="0"/>
        <v xml:space="preserve">  </v>
      </c>
    </row>
    <row r="41" spans="1:9" ht="20.100000000000001" customHeight="1" x14ac:dyDescent="0.25">
      <c r="A41" s="83"/>
      <c r="B41" s="309" t="s">
        <v>624</v>
      </c>
      <c r="C41" s="216" t="s">
        <v>625</v>
      </c>
      <c r="D41" s="310">
        <v>1031</v>
      </c>
      <c r="E41" s="217"/>
      <c r="F41" s="312"/>
      <c r="G41" s="312"/>
      <c r="H41" s="312"/>
      <c r="I41" s="218" t="str">
        <f t="shared" si="0"/>
        <v xml:space="preserve">  </v>
      </c>
    </row>
    <row r="42" spans="1:9" ht="20.100000000000001" customHeight="1" x14ac:dyDescent="0.25">
      <c r="A42" s="83"/>
      <c r="B42" s="512"/>
      <c r="C42" s="324" t="s">
        <v>626</v>
      </c>
      <c r="D42" s="513">
        <v>1032</v>
      </c>
      <c r="E42" s="522">
        <f>E44+E45+E46+E47</f>
        <v>1989</v>
      </c>
      <c r="F42" s="504">
        <f>F44+F45+F46+F47</f>
        <v>3000</v>
      </c>
      <c r="G42" s="504">
        <f>G44+G45+G46+G47</f>
        <v>1150</v>
      </c>
      <c r="H42" s="504">
        <f>H44+H45+H46+H47</f>
        <v>580</v>
      </c>
      <c r="I42" s="502">
        <f t="shared" si="0"/>
        <v>0.5043478260869565</v>
      </c>
    </row>
    <row r="43" spans="1:9" ht="20.100000000000001" customHeight="1" x14ac:dyDescent="0.25">
      <c r="A43" s="83"/>
      <c r="B43" s="512"/>
      <c r="C43" s="317" t="s">
        <v>627</v>
      </c>
      <c r="D43" s="513"/>
      <c r="E43" s="523"/>
      <c r="F43" s="505"/>
      <c r="G43" s="505"/>
      <c r="H43" s="505"/>
      <c r="I43" s="503" t="str">
        <f t="shared" si="0"/>
        <v xml:space="preserve">  </v>
      </c>
    </row>
    <row r="44" spans="1:9" ht="27.75" customHeight="1" x14ac:dyDescent="0.25">
      <c r="A44" s="83"/>
      <c r="B44" s="309" t="s">
        <v>628</v>
      </c>
      <c r="C44" s="216" t="s">
        <v>629</v>
      </c>
      <c r="D44" s="310">
        <v>1033</v>
      </c>
      <c r="E44" s="217"/>
      <c r="F44" s="312"/>
      <c r="G44" s="312"/>
      <c r="H44" s="312"/>
      <c r="I44" s="218" t="str">
        <f t="shared" si="0"/>
        <v xml:space="preserve">  </v>
      </c>
    </row>
    <row r="45" spans="1:9" ht="20.100000000000001" customHeight="1" x14ac:dyDescent="0.25">
      <c r="A45" s="83"/>
      <c r="B45" s="309">
        <v>562</v>
      </c>
      <c r="C45" s="216" t="s">
        <v>630</v>
      </c>
      <c r="D45" s="310">
        <v>1034</v>
      </c>
      <c r="E45" s="217">
        <v>1095</v>
      </c>
      <c r="F45" s="312">
        <v>2000</v>
      </c>
      <c r="G45" s="312">
        <v>650</v>
      </c>
      <c r="H45" s="312">
        <v>432</v>
      </c>
      <c r="I45" s="218">
        <f t="shared" si="0"/>
        <v>0.66461538461538461</v>
      </c>
    </row>
    <row r="46" spans="1:9" ht="20.100000000000001" customHeight="1" x14ac:dyDescent="0.25">
      <c r="A46" s="83"/>
      <c r="B46" s="309" t="s">
        <v>125</v>
      </c>
      <c r="C46" s="216" t="s">
        <v>631</v>
      </c>
      <c r="D46" s="310">
        <v>1035</v>
      </c>
      <c r="E46" s="217"/>
      <c r="F46" s="312"/>
      <c r="G46" s="312"/>
      <c r="H46" s="312"/>
      <c r="I46" s="218" t="str">
        <f t="shared" si="0"/>
        <v xml:space="preserve">  </v>
      </c>
    </row>
    <row r="47" spans="1:9" ht="20.100000000000001" customHeight="1" x14ac:dyDescent="0.25">
      <c r="A47" s="83"/>
      <c r="B47" s="309" t="s">
        <v>632</v>
      </c>
      <c r="C47" s="216" t="s">
        <v>633</v>
      </c>
      <c r="D47" s="310">
        <v>1036</v>
      </c>
      <c r="E47" s="217">
        <v>894</v>
      </c>
      <c r="F47" s="312">
        <v>1000</v>
      </c>
      <c r="G47" s="312">
        <v>500</v>
      </c>
      <c r="H47" s="312">
        <v>148</v>
      </c>
      <c r="I47" s="218">
        <f t="shared" si="0"/>
        <v>0.29599999999999999</v>
      </c>
    </row>
    <row r="48" spans="1:9" ht="20.100000000000001" customHeight="1" x14ac:dyDescent="0.25">
      <c r="A48" s="83"/>
      <c r="B48" s="309"/>
      <c r="C48" s="207" t="s">
        <v>634</v>
      </c>
      <c r="D48" s="310">
        <v>1037</v>
      </c>
      <c r="E48" s="217"/>
      <c r="F48" s="312"/>
      <c r="G48" s="312"/>
      <c r="H48" s="312"/>
      <c r="I48" s="218" t="str">
        <f t="shared" si="0"/>
        <v xml:space="preserve">  </v>
      </c>
    </row>
    <row r="49" spans="1:9" ht="20.100000000000001" customHeight="1" x14ac:dyDescent="0.25">
      <c r="A49" s="83"/>
      <c r="B49" s="309"/>
      <c r="C49" s="207" t="s">
        <v>635</v>
      </c>
      <c r="D49" s="310">
        <v>1038</v>
      </c>
      <c r="E49" s="217">
        <f>E42-E36</f>
        <v>1674</v>
      </c>
      <c r="F49" s="387">
        <f>F42-F36</f>
        <v>3000</v>
      </c>
      <c r="G49" s="387">
        <f>G42-G36</f>
        <v>1150</v>
      </c>
      <c r="H49" s="387">
        <f>H42-H36</f>
        <v>580</v>
      </c>
      <c r="I49" s="218">
        <f t="shared" si="0"/>
        <v>0.5043478260869565</v>
      </c>
    </row>
    <row r="50" spans="1:9" ht="34.5" customHeight="1" x14ac:dyDescent="0.25">
      <c r="A50" s="83"/>
      <c r="B50" s="309" t="s">
        <v>636</v>
      </c>
      <c r="C50" s="207" t="s">
        <v>637</v>
      </c>
      <c r="D50" s="310">
        <v>1039</v>
      </c>
      <c r="E50" s="217"/>
      <c r="F50" s="312"/>
      <c r="G50" s="312"/>
      <c r="H50" s="312"/>
      <c r="I50" s="218" t="str">
        <f t="shared" si="0"/>
        <v xml:space="preserve">  </v>
      </c>
    </row>
    <row r="51" spans="1:9" ht="35.25" customHeight="1" x14ac:dyDescent="0.25">
      <c r="A51" s="83"/>
      <c r="B51" s="309" t="s">
        <v>638</v>
      </c>
      <c r="C51" s="207" t="s">
        <v>639</v>
      </c>
      <c r="D51" s="310">
        <v>1040</v>
      </c>
      <c r="E51" s="217">
        <v>333</v>
      </c>
      <c r="F51" s="312">
        <v>500</v>
      </c>
      <c r="G51" s="312"/>
      <c r="H51" s="312"/>
      <c r="I51" s="218" t="str">
        <f t="shared" si="0"/>
        <v xml:space="preserve">  </v>
      </c>
    </row>
    <row r="52" spans="1:9" ht="20.100000000000001" customHeight="1" x14ac:dyDescent="0.25">
      <c r="A52" s="83"/>
      <c r="B52" s="318">
        <v>67</v>
      </c>
      <c r="C52" s="319" t="s">
        <v>640</v>
      </c>
      <c r="D52" s="320">
        <v>1041</v>
      </c>
      <c r="E52" s="322">
        <v>3304</v>
      </c>
      <c r="F52" s="321"/>
      <c r="G52" s="321"/>
      <c r="H52" s="321">
        <v>547</v>
      </c>
      <c r="I52" s="323" t="str">
        <f t="shared" si="0"/>
        <v xml:space="preserve">  </v>
      </c>
    </row>
    <row r="53" spans="1:9" ht="20.100000000000001" customHeight="1" x14ac:dyDescent="0.25">
      <c r="A53" s="83"/>
      <c r="B53" s="318">
        <v>57</v>
      </c>
      <c r="C53" s="319" t="s">
        <v>641</v>
      </c>
      <c r="D53" s="320">
        <v>1042</v>
      </c>
      <c r="E53" s="322">
        <v>2058</v>
      </c>
      <c r="F53" s="321">
        <v>3000</v>
      </c>
      <c r="G53" s="321"/>
      <c r="H53" s="321">
        <v>693</v>
      </c>
      <c r="I53" s="323" t="str">
        <f t="shared" si="0"/>
        <v xml:space="preserve">  </v>
      </c>
    </row>
    <row r="54" spans="1:9" ht="20.100000000000001" customHeight="1" x14ac:dyDescent="0.25">
      <c r="A54" s="83"/>
      <c r="B54" s="512"/>
      <c r="C54" s="324" t="s">
        <v>642</v>
      </c>
      <c r="D54" s="513">
        <v>1043</v>
      </c>
      <c r="E54" s="514">
        <f>E9+E36+E50+E52</f>
        <v>553160</v>
      </c>
      <c r="F54" s="500">
        <f>F9+F36+F50+F52</f>
        <v>476200</v>
      </c>
      <c r="G54" s="500">
        <f>G9+G36+G50+G52</f>
        <v>167280</v>
      </c>
      <c r="H54" s="500">
        <f>H9+H36+H50+H52</f>
        <v>114197</v>
      </c>
      <c r="I54" s="502">
        <f t="shared" si="0"/>
        <v>0.68266977522716399</v>
      </c>
    </row>
    <row r="55" spans="1:9" ht="12" customHeight="1" x14ac:dyDescent="0.25">
      <c r="A55" s="83"/>
      <c r="B55" s="512"/>
      <c r="C55" s="317" t="s">
        <v>643</v>
      </c>
      <c r="D55" s="513"/>
      <c r="E55" s="515"/>
      <c r="F55" s="501"/>
      <c r="G55" s="501"/>
      <c r="H55" s="501"/>
      <c r="I55" s="503" t="str">
        <f t="shared" si="0"/>
        <v xml:space="preserve">  </v>
      </c>
    </row>
    <row r="56" spans="1:9" ht="20.100000000000001" customHeight="1" x14ac:dyDescent="0.25">
      <c r="A56" s="83"/>
      <c r="B56" s="512"/>
      <c r="C56" s="324" t="s">
        <v>644</v>
      </c>
      <c r="D56" s="513">
        <v>1044</v>
      </c>
      <c r="E56" s="514">
        <f>E22+E42+E51+E53</f>
        <v>548771</v>
      </c>
      <c r="F56" s="500">
        <f>F22+F42+F51+F53</f>
        <v>469541</v>
      </c>
      <c r="G56" s="500">
        <f>G22+G42+G51+G53</f>
        <v>176224</v>
      </c>
      <c r="H56" s="500">
        <f>H22+H42+H51+H53</f>
        <v>112101</v>
      </c>
      <c r="I56" s="502">
        <f t="shared" si="0"/>
        <v>0.63612788269475218</v>
      </c>
    </row>
    <row r="57" spans="1:9" ht="13.5" customHeight="1" x14ac:dyDescent="0.25">
      <c r="A57" s="83"/>
      <c r="B57" s="512"/>
      <c r="C57" s="317" t="s">
        <v>645</v>
      </c>
      <c r="D57" s="513"/>
      <c r="E57" s="515"/>
      <c r="F57" s="501"/>
      <c r="G57" s="501"/>
      <c r="H57" s="501"/>
      <c r="I57" s="503" t="str">
        <f t="shared" si="0"/>
        <v xml:space="preserve">  </v>
      </c>
    </row>
    <row r="58" spans="1:9" ht="20.100000000000001" customHeight="1" x14ac:dyDescent="0.25">
      <c r="A58" s="83"/>
      <c r="B58" s="309"/>
      <c r="C58" s="207" t="s">
        <v>646</v>
      </c>
      <c r="D58" s="310">
        <v>1045</v>
      </c>
      <c r="E58" s="390">
        <f>E54-E56</f>
        <v>4389</v>
      </c>
      <c r="F58" s="387">
        <f>F54-F56</f>
        <v>6659</v>
      </c>
      <c r="G58" s="387"/>
      <c r="H58" s="387">
        <f>H54-H56</f>
        <v>2096</v>
      </c>
      <c r="I58" s="218" t="str">
        <f t="shared" si="0"/>
        <v xml:space="preserve">  </v>
      </c>
    </row>
    <row r="59" spans="1:9" ht="20.100000000000001" customHeight="1" x14ac:dyDescent="0.25">
      <c r="A59" s="83"/>
      <c r="B59" s="309"/>
      <c r="C59" s="207" t="s">
        <v>647</v>
      </c>
      <c r="D59" s="310">
        <v>1046</v>
      </c>
      <c r="E59" s="217"/>
      <c r="F59" s="312"/>
      <c r="G59" s="387">
        <f>G56-G54</f>
        <v>8944</v>
      </c>
      <c r="H59" s="387"/>
      <c r="I59" s="218">
        <f t="shared" si="0"/>
        <v>0</v>
      </c>
    </row>
    <row r="60" spans="1:9" ht="41.25" customHeight="1" x14ac:dyDescent="0.25">
      <c r="A60" s="83"/>
      <c r="B60" s="309" t="s">
        <v>90</v>
      </c>
      <c r="C60" s="207" t="s">
        <v>648</v>
      </c>
      <c r="D60" s="310">
        <v>1047</v>
      </c>
      <c r="E60" s="217"/>
      <c r="F60" s="312"/>
      <c r="G60" s="312"/>
      <c r="H60" s="312"/>
      <c r="I60" s="218" t="str">
        <f t="shared" si="0"/>
        <v xml:space="preserve">  </v>
      </c>
    </row>
    <row r="61" spans="1:9" ht="45" customHeight="1" x14ac:dyDescent="0.25">
      <c r="A61" s="83"/>
      <c r="B61" s="309" t="s">
        <v>649</v>
      </c>
      <c r="C61" s="207" t="s">
        <v>650</v>
      </c>
      <c r="D61" s="310">
        <v>1048</v>
      </c>
      <c r="E61" s="217"/>
      <c r="F61" s="312"/>
      <c r="G61" s="312"/>
      <c r="H61" s="312"/>
      <c r="I61" s="218" t="str">
        <f t="shared" si="0"/>
        <v xml:space="preserve">  </v>
      </c>
    </row>
    <row r="62" spans="1:9" ht="20.100000000000001" customHeight="1" x14ac:dyDescent="0.25">
      <c r="A62" s="83"/>
      <c r="B62" s="516"/>
      <c r="C62" s="212" t="s">
        <v>651</v>
      </c>
      <c r="D62" s="517">
        <v>1049</v>
      </c>
      <c r="E62" s="518">
        <f>E58-E59+E60-E61</f>
        <v>4389</v>
      </c>
      <c r="F62" s="510">
        <f>F58-F59+F60-F61</f>
        <v>6659</v>
      </c>
      <c r="G62" s="510"/>
      <c r="H62" s="510">
        <f>H58-H59+H60-H61</f>
        <v>2096</v>
      </c>
      <c r="I62" s="508" t="str">
        <f t="shared" si="0"/>
        <v xml:space="preserve">  </v>
      </c>
    </row>
    <row r="63" spans="1:9" ht="12.75" customHeight="1" x14ac:dyDescent="0.25">
      <c r="A63" s="83"/>
      <c r="B63" s="516"/>
      <c r="C63" s="213" t="s">
        <v>672</v>
      </c>
      <c r="D63" s="517"/>
      <c r="E63" s="519"/>
      <c r="F63" s="511"/>
      <c r="G63" s="511"/>
      <c r="H63" s="511"/>
      <c r="I63" s="509" t="str">
        <f t="shared" si="0"/>
        <v xml:space="preserve">  </v>
      </c>
    </row>
    <row r="64" spans="1:9" ht="20.100000000000001" customHeight="1" x14ac:dyDescent="0.25">
      <c r="A64" s="83"/>
      <c r="B64" s="516"/>
      <c r="C64" s="212" t="s">
        <v>652</v>
      </c>
      <c r="D64" s="517">
        <v>1050</v>
      </c>
      <c r="E64" s="520"/>
      <c r="F64" s="510"/>
      <c r="G64" s="510">
        <f>G59-G58+G61-G60</f>
        <v>8944</v>
      </c>
      <c r="H64" s="510"/>
      <c r="I64" s="506">
        <f t="shared" si="0"/>
        <v>0</v>
      </c>
    </row>
    <row r="65" spans="1:9" ht="14.25" customHeight="1" x14ac:dyDescent="0.25">
      <c r="A65" s="83"/>
      <c r="B65" s="516"/>
      <c r="C65" s="213" t="s">
        <v>653</v>
      </c>
      <c r="D65" s="517"/>
      <c r="E65" s="521"/>
      <c r="F65" s="511"/>
      <c r="G65" s="511"/>
      <c r="H65" s="511"/>
      <c r="I65" s="507" t="str">
        <f t="shared" si="0"/>
        <v xml:space="preserve">  </v>
      </c>
    </row>
    <row r="66" spans="1:9" ht="20.100000000000001" customHeight="1" x14ac:dyDescent="0.25">
      <c r="A66" s="83"/>
      <c r="B66" s="309"/>
      <c r="C66" s="207" t="s">
        <v>654</v>
      </c>
      <c r="D66" s="310"/>
      <c r="E66" s="217"/>
      <c r="F66" s="312"/>
      <c r="G66" s="312"/>
      <c r="H66" s="312"/>
      <c r="I66" s="218" t="str">
        <f t="shared" si="0"/>
        <v xml:space="preserve">  </v>
      </c>
    </row>
    <row r="67" spans="1:9" ht="20.100000000000001" customHeight="1" x14ac:dyDescent="0.25">
      <c r="A67" s="83"/>
      <c r="B67" s="309">
        <v>721</v>
      </c>
      <c r="C67" s="216" t="s">
        <v>655</v>
      </c>
      <c r="D67" s="310">
        <v>1051</v>
      </c>
      <c r="E67" s="217"/>
      <c r="F67" s="312"/>
      <c r="G67" s="312"/>
      <c r="H67" s="312"/>
      <c r="I67" s="218" t="str">
        <f t="shared" si="0"/>
        <v xml:space="preserve">  </v>
      </c>
    </row>
    <row r="68" spans="1:9" ht="20.100000000000001" customHeight="1" x14ac:dyDescent="0.25">
      <c r="A68" s="83"/>
      <c r="B68" s="309" t="s">
        <v>656</v>
      </c>
      <c r="C68" s="216" t="s">
        <v>657</v>
      </c>
      <c r="D68" s="310">
        <v>1052</v>
      </c>
      <c r="E68" s="217">
        <v>940</v>
      </c>
      <c r="F68" s="312"/>
      <c r="G68" s="312"/>
      <c r="H68" s="312"/>
      <c r="I68" s="218" t="str">
        <f t="shared" si="0"/>
        <v xml:space="preserve">  </v>
      </c>
    </row>
    <row r="69" spans="1:9" ht="20.100000000000001" customHeight="1" x14ac:dyDescent="0.25">
      <c r="A69" s="83"/>
      <c r="B69" s="309" t="s">
        <v>658</v>
      </c>
      <c r="C69" s="216" t="s">
        <v>659</v>
      </c>
      <c r="D69" s="310">
        <v>1053</v>
      </c>
      <c r="E69" s="217" t="s">
        <v>720</v>
      </c>
      <c r="F69" s="312"/>
      <c r="G69" s="312"/>
      <c r="H69" s="312"/>
      <c r="I69" s="218" t="str">
        <f t="shared" si="0"/>
        <v xml:space="preserve">  </v>
      </c>
    </row>
    <row r="70" spans="1:9" ht="20.100000000000001" customHeight="1" x14ac:dyDescent="0.25">
      <c r="A70" s="83"/>
      <c r="B70" s="309">
        <v>723</v>
      </c>
      <c r="C70" s="207" t="s">
        <v>660</v>
      </c>
      <c r="D70" s="310">
        <v>1054</v>
      </c>
      <c r="E70" s="217"/>
      <c r="F70" s="312"/>
      <c r="G70" s="312"/>
      <c r="H70" s="312"/>
      <c r="I70" s="218" t="str">
        <f t="shared" si="0"/>
        <v xml:space="preserve">  </v>
      </c>
    </row>
    <row r="71" spans="1:9" ht="20.100000000000001" customHeight="1" x14ac:dyDescent="0.25">
      <c r="A71" s="83"/>
      <c r="B71" s="512"/>
      <c r="C71" s="324" t="s">
        <v>661</v>
      </c>
      <c r="D71" s="513">
        <v>1055</v>
      </c>
      <c r="E71" s="522">
        <v>3449</v>
      </c>
      <c r="F71" s="504">
        <f>F62-F64-F67-F68+F69-F70</f>
        <v>6659</v>
      </c>
      <c r="G71" s="504"/>
      <c r="H71" s="504">
        <f>H62-H64-H67-H68+H69-H70</f>
        <v>2096</v>
      </c>
      <c r="I71" s="502" t="str">
        <f t="shared" si="0"/>
        <v xml:space="preserve">  </v>
      </c>
    </row>
    <row r="72" spans="1:9" ht="14.25" customHeight="1" x14ac:dyDescent="0.25">
      <c r="A72" s="83"/>
      <c r="B72" s="512"/>
      <c r="C72" s="317" t="s">
        <v>662</v>
      </c>
      <c r="D72" s="513"/>
      <c r="E72" s="523"/>
      <c r="F72" s="505"/>
      <c r="G72" s="505"/>
      <c r="H72" s="505"/>
      <c r="I72" s="503" t="str">
        <f t="shared" si="0"/>
        <v xml:space="preserve">  </v>
      </c>
    </row>
    <row r="73" spans="1:9" ht="20.100000000000001" customHeight="1" x14ac:dyDescent="0.25">
      <c r="A73" s="83"/>
      <c r="B73" s="512"/>
      <c r="C73" s="324" t="s">
        <v>663</v>
      </c>
      <c r="D73" s="513">
        <v>1056</v>
      </c>
      <c r="E73" s="514"/>
      <c r="F73" s="504"/>
      <c r="G73" s="504">
        <f>G64-G62+G67+G68-G69+G70</f>
        <v>8944</v>
      </c>
      <c r="H73" s="504"/>
      <c r="I73" s="502">
        <f t="shared" si="0"/>
        <v>0</v>
      </c>
    </row>
    <row r="74" spans="1:9" ht="14.25" customHeight="1" x14ac:dyDescent="0.25">
      <c r="A74" s="83"/>
      <c r="B74" s="512"/>
      <c r="C74" s="317" t="s">
        <v>664</v>
      </c>
      <c r="D74" s="513"/>
      <c r="E74" s="515"/>
      <c r="F74" s="505"/>
      <c r="G74" s="505"/>
      <c r="H74" s="505"/>
      <c r="I74" s="503" t="str">
        <f t="shared" si="0"/>
        <v xml:space="preserve">  </v>
      </c>
    </row>
    <row r="75" spans="1:9" ht="20.100000000000001" customHeight="1" x14ac:dyDescent="0.25">
      <c r="A75" s="83"/>
      <c r="B75" s="309"/>
      <c r="C75" s="216" t="s">
        <v>665</v>
      </c>
      <c r="D75" s="310">
        <v>1057</v>
      </c>
      <c r="E75" s="217"/>
      <c r="F75" s="312"/>
      <c r="G75" s="312"/>
      <c r="H75" s="312"/>
      <c r="I75" s="218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09"/>
      <c r="C76" s="216" t="s">
        <v>666</v>
      </c>
      <c r="D76" s="310">
        <v>1058</v>
      </c>
      <c r="E76" s="217"/>
      <c r="F76" s="312"/>
      <c r="G76" s="312"/>
      <c r="H76" s="312"/>
      <c r="I76" s="218" t="str">
        <f t="shared" si="1"/>
        <v xml:space="preserve">  </v>
      </c>
    </row>
    <row r="77" spans="1:9" ht="20.100000000000001" customHeight="1" x14ac:dyDescent="0.25">
      <c r="A77" s="83"/>
      <c r="B77" s="309"/>
      <c r="C77" s="216" t="s">
        <v>667</v>
      </c>
      <c r="D77" s="310">
        <v>1059</v>
      </c>
      <c r="E77" s="217"/>
      <c r="F77" s="312"/>
      <c r="G77" s="312"/>
      <c r="H77" s="312"/>
      <c r="I77" s="218" t="str">
        <f t="shared" si="1"/>
        <v xml:space="preserve">  </v>
      </c>
    </row>
    <row r="78" spans="1:9" ht="20.100000000000001" customHeight="1" x14ac:dyDescent="0.25">
      <c r="A78" s="83"/>
      <c r="B78" s="309"/>
      <c r="C78" s="216" t="s">
        <v>668</v>
      </c>
      <c r="D78" s="310">
        <v>1060</v>
      </c>
      <c r="E78" s="217"/>
      <c r="F78" s="312"/>
      <c r="G78" s="312"/>
      <c r="H78" s="312"/>
      <c r="I78" s="218" t="str">
        <f t="shared" si="1"/>
        <v xml:space="preserve">  </v>
      </c>
    </row>
    <row r="79" spans="1:9" ht="20.100000000000001" customHeight="1" x14ac:dyDescent="0.25">
      <c r="A79" s="83"/>
      <c r="B79" s="309"/>
      <c r="C79" s="216" t="s">
        <v>669</v>
      </c>
      <c r="D79" s="310"/>
      <c r="E79" s="217"/>
      <c r="F79" s="312"/>
      <c r="G79" s="312"/>
      <c r="H79" s="312"/>
      <c r="I79" s="218" t="str">
        <f t="shared" si="1"/>
        <v xml:space="preserve">  </v>
      </c>
    </row>
    <row r="80" spans="1:9" ht="20.100000000000001" customHeight="1" x14ac:dyDescent="0.25">
      <c r="A80" s="83"/>
      <c r="B80" s="309"/>
      <c r="C80" s="216" t="s">
        <v>670</v>
      </c>
      <c r="D80" s="310">
        <v>1061</v>
      </c>
      <c r="E80" s="217"/>
      <c r="F80" s="312"/>
      <c r="G80" s="312"/>
      <c r="H80" s="312"/>
      <c r="I80" s="218" t="str">
        <f t="shared" si="1"/>
        <v xml:space="preserve">  </v>
      </c>
    </row>
    <row r="81" spans="1:9" ht="20.100000000000001" customHeight="1" thickBot="1" x14ac:dyDescent="0.3">
      <c r="A81" s="83"/>
      <c r="B81" s="226"/>
      <c r="C81" s="311" t="s">
        <v>671</v>
      </c>
      <c r="D81" s="308">
        <v>1062</v>
      </c>
      <c r="E81" s="386"/>
      <c r="F81" s="314"/>
      <c r="G81" s="314"/>
      <c r="H81" s="314"/>
      <c r="I81" s="224" t="str">
        <f t="shared" si="1"/>
        <v xml:space="preserve">  </v>
      </c>
    </row>
    <row r="82" spans="1:9" x14ac:dyDescent="0.25">
      <c r="B82" s="237"/>
      <c r="G82" s="13"/>
      <c r="H82" s="13"/>
      <c r="I82" s="13"/>
    </row>
    <row r="83" spans="1:9" x14ac:dyDescent="0.25">
      <c r="B83" s="193" t="s">
        <v>576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2:W33"/>
  <sheetViews>
    <sheetView showGridLines="0" zoomScale="75" zoomScaleNormal="75" workbookViewId="0">
      <selection activeCell="B1" sqref="B1:V24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80" t="s">
        <v>203</v>
      </c>
    </row>
    <row r="3" spans="1:22" x14ac:dyDescent="0.25">
      <c r="A3" s="8"/>
    </row>
    <row r="4" spans="1:22" ht="20.25" x14ac:dyDescent="0.3">
      <c r="A4" s="8"/>
      <c r="B4" s="673" t="s">
        <v>49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22" t="s">
        <v>19</v>
      </c>
      <c r="C6" s="724" t="s">
        <v>20</v>
      </c>
      <c r="D6" s="726" t="s">
        <v>21</v>
      </c>
      <c r="E6" s="728" t="s">
        <v>199</v>
      </c>
      <c r="F6" s="728" t="s">
        <v>210</v>
      </c>
      <c r="G6" s="728" t="s">
        <v>834</v>
      </c>
      <c r="H6" s="728" t="s">
        <v>835</v>
      </c>
      <c r="I6" s="728" t="s">
        <v>234</v>
      </c>
      <c r="J6" s="728" t="s">
        <v>22</v>
      </c>
      <c r="K6" s="728" t="s">
        <v>235</v>
      </c>
      <c r="L6" s="728" t="s">
        <v>23</v>
      </c>
      <c r="M6" s="728" t="s">
        <v>24</v>
      </c>
      <c r="N6" s="728" t="s">
        <v>25</v>
      </c>
      <c r="O6" s="730" t="s">
        <v>51</v>
      </c>
      <c r="P6" s="731"/>
      <c r="Q6" s="731"/>
      <c r="R6" s="731"/>
      <c r="S6" s="731"/>
      <c r="T6" s="731"/>
      <c r="U6" s="731"/>
      <c r="V6" s="732"/>
    </row>
    <row r="7" spans="1:22" ht="48.75" customHeight="1" thickBot="1" x14ac:dyDescent="0.3">
      <c r="B7" s="723"/>
      <c r="C7" s="725"/>
      <c r="D7" s="727"/>
      <c r="E7" s="729"/>
      <c r="F7" s="729"/>
      <c r="G7" s="729"/>
      <c r="H7" s="729"/>
      <c r="I7" s="729"/>
      <c r="J7" s="729"/>
      <c r="K7" s="729"/>
      <c r="L7" s="729"/>
      <c r="M7" s="729"/>
      <c r="N7" s="729"/>
      <c r="O7" s="146" t="s">
        <v>26</v>
      </c>
      <c r="P7" s="146" t="s">
        <v>27</v>
      </c>
      <c r="Q7" s="146" t="s">
        <v>28</v>
      </c>
      <c r="R7" s="146" t="s">
        <v>29</v>
      </c>
      <c r="S7" s="146" t="s">
        <v>30</v>
      </c>
      <c r="T7" s="146" t="s">
        <v>31</v>
      </c>
      <c r="U7" s="146" t="s">
        <v>32</v>
      </c>
      <c r="V7" s="84" t="s">
        <v>33</v>
      </c>
    </row>
    <row r="8" spans="1:22" ht="24.95" customHeight="1" x14ac:dyDescent="0.25">
      <c r="B8" s="86" t="s">
        <v>50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33.75" customHeight="1" x14ac:dyDescent="0.25">
      <c r="B9" s="431" t="s">
        <v>731</v>
      </c>
      <c r="C9" s="432" t="s">
        <v>732</v>
      </c>
      <c r="D9" s="433" t="s">
        <v>733</v>
      </c>
      <c r="E9" s="452">
        <v>30000000</v>
      </c>
      <c r="F9" s="433" t="s">
        <v>734</v>
      </c>
      <c r="G9" s="138">
        <v>11488412</v>
      </c>
      <c r="H9" s="138">
        <v>11488412</v>
      </c>
      <c r="I9" s="433">
        <v>2018</v>
      </c>
      <c r="J9" s="433">
        <v>5</v>
      </c>
      <c r="K9" s="433"/>
      <c r="L9" s="433" t="s">
        <v>735</v>
      </c>
      <c r="M9" s="434" t="s">
        <v>736</v>
      </c>
      <c r="N9" s="433">
        <v>12</v>
      </c>
      <c r="O9" s="452">
        <v>1409685</v>
      </c>
      <c r="P9" s="452">
        <v>2830485</v>
      </c>
      <c r="Q9" s="452">
        <v>4263369</v>
      </c>
      <c r="R9" s="452">
        <v>5722048</v>
      </c>
      <c r="S9" s="452">
        <v>282004</v>
      </c>
      <c r="T9" s="452">
        <v>552892</v>
      </c>
      <c r="U9" s="452">
        <v>823780</v>
      </c>
      <c r="V9" s="453">
        <v>1056792</v>
      </c>
    </row>
    <row r="10" spans="1:22" ht="30.75" customHeight="1" x14ac:dyDescent="0.25">
      <c r="B10" s="431" t="s">
        <v>737</v>
      </c>
      <c r="C10" s="432" t="s">
        <v>732</v>
      </c>
      <c r="D10" s="433" t="s">
        <v>733</v>
      </c>
      <c r="E10" s="452">
        <v>30000000</v>
      </c>
      <c r="F10" s="433" t="s">
        <v>734</v>
      </c>
      <c r="G10" s="138">
        <v>24023072</v>
      </c>
      <c r="H10" s="138">
        <v>24023072</v>
      </c>
      <c r="I10" s="433">
        <v>2021</v>
      </c>
      <c r="J10" s="433">
        <v>5</v>
      </c>
      <c r="K10" s="433"/>
      <c r="L10" s="433" t="s">
        <v>738</v>
      </c>
      <c r="M10" s="434" t="s">
        <v>739</v>
      </c>
      <c r="N10" s="433">
        <v>12</v>
      </c>
      <c r="O10" s="452">
        <v>519369</v>
      </c>
      <c r="P10" s="452">
        <v>1695356</v>
      </c>
      <c r="Q10" s="452">
        <v>3017303</v>
      </c>
      <c r="R10" s="452">
        <v>4339250</v>
      </c>
      <c r="S10" s="452">
        <v>58375</v>
      </c>
      <c r="T10" s="452">
        <v>187624</v>
      </c>
      <c r="U10" s="452">
        <v>326469</v>
      </c>
      <c r="V10" s="453">
        <v>452506</v>
      </c>
    </row>
    <row r="11" spans="1:22" ht="24.95" customHeight="1" x14ac:dyDescent="0.25">
      <c r="B11" s="89" t="s"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9" t="s">
        <v>0</v>
      </c>
      <c r="C12" s="15"/>
      <c r="D12" s="15"/>
      <c r="E12" s="15"/>
      <c r="F12" s="15"/>
      <c r="G12" s="15"/>
      <c r="H12" s="11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40" t="s">
        <v>232</v>
      </c>
      <c r="C13" s="741"/>
      <c r="D13" s="741"/>
      <c r="E13" s="741"/>
      <c r="F13" s="741"/>
      <c r="G13" s="742"/>
      <c r="H13" s="454">
        <f>H9+H10</f>
        <v>35511484</v>
      </c>
      <c r="I13" s="187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6"/>
    </row>
    <row r="14" spans="1:22" ht="24.95" customHeight="1" thickTop="1" x14ac:dyDescent="0.25">
      <c r="B14" s="183" t="s">
        <v>34</v>
      </c>
      <c r="C14" s="184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2"/>
    </row>
    <row r="15" spans="1:22" ht="24.95" customHeight="1" x14ac:dyDescent="0.25">
      <c r="B15" s="89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9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9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9" t="s">
        <v>0</v>
      </c>
      <c r="C18" s="15"/>
      <c r="D18" s="15"/>
      <c r="E18" s="15"/>
      <c r="F18" s="15"/>
      <c r="G18" s="15"/>
      <c r="H18" s="110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43" t="s">
        <v>233</v>
      </c>
      <c r="C19" s="744"/>
      <c r="D19" s="744"/>
      <c r="E19" s="744"/>
      <c r="F19" s="744"/>
      <c r="G19" s="744"/>
      <c r="H19" s="296"/>
      <c r="I19" s="188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6"/>
    </row>
    <row r="20" spans="2:23" ht="24.95" customHeight="1" thickBot="1" x14ac:dyDescent="0.3">
      <c r="B20" s="734" t="s">
        <v>1</v>
      </c>
      <c r="C20" s="735"/>
      <c r="D20" s="735"/>
      <c r="E20" s="735"/>
      <c r="F20" s="735"/>
      <c r="G20" s="735"/>
      <c r="H20" s="455">
        <v>35511484</v>
      </c>
      <c r="I20" s="189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36" t="s">
        <v>35</v>
      </c>
      <c r="C21" s="737"/>
      <c r="D21" s="737"/>
      <c r="E21" s="737"/>
      <c r="F21" s="737"/>
      <c r="G21" s="737"/>
      <c r="H21" s="294"/>
      <c r="I21" s="189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38" t="s">
        <v>678</v>
      </c>
      <c r="C22" s="739"/>
      <c r="D22" s="739"/>
      <c r="E22" s="739"/>
      <c r="F22" s="739"/>
      <c r="G22" s="739"/>
      <c r="H22" s="295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576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33"/>
      <c r="C27" s="733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7"/>
      <c r="G31" s="167"/>
      <c r="H31" s="167"/>
      <c r="I31" s="167"/>
      <c r="J31" s="16"/>
      <c r="K31" s="16"/>
    </row>
    <row r="32" spans="2:23" x14ac:dyDescent="0.25">
      <c r="F32" s="167"/>
      <c r="G32" s="167"/>
      <c r="H32" s="167"/>
      <c r="I32" s="167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B1:R43"/>
  <sheetViews>
    <sheetView showGridLines="0" topLeftCell="A13" zoomScale="55" zoomScaleNormal="55" workbookViewId="0">
      <selection activeCell="B1" sqref="B1:G39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1"/>
      <c r="C3" s="65"/>
      <c r="D3" s="66"/>
      <c r="E3" s="66"/>
      <c r="F3" s="66"/>
      <c r="G3" s="67" t="s">
        <v>202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49" t="s">
        <v>84</v>
      </c>
      <c r="C7" s="749"/>
      <c r="D7" s="749"/>
      <c r="E7" s="749"/>
      <c r="F7" s="749"/>
      <c r="G7" s="749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297" t="s">
        <v>85</v>
      </c>
      <c r="C12" s="298" t="s">
        <v>82</v>
      </c>
      <c r="D12" s="299" t="s">
        <v>86</v>
      </c>
      <c r="E12" s="299" t="s">
        <v>87</v>
      </c>
      <c r="F12" s="299" t="s">
        <v>88</v>
      </c>
      <c r="G12" s="300" t="s">
        <v>89</v>
      </c>
      <c r="H12" s="50"/>
      <c r="I12" s="50"/>
      <c r="J12" s="748"/>
      <c r="K12" s="748"/>
      <c r="L12" s="748"/>
      <c r="M12" s="748"/>
      <c r="N12" s="748"/>
      <c r="O12" s="748"/>
      <c r="P12" s="748"/>
      <c r="Q12" s="36"/>
      <c r="R12" s="36"/>
    </row>
    <row r="13" spans="2:18" s="35" customFormat="1" ht="19.899999999999999" customHeight="1" x14ac:dyDescent="0.3">
      <c r="B13" s="103">
        <v>1</v>
      </c>
      <c r="C13" s="102">
        <v>2</v>
      </c>
      <c r="D13" s="90">
        <v>3</v>
      </c>
      <c r="E13" s="90">
        <v>4</v>
      </c>
      <c r="F13" s="90">
        <v>5</v>
      </c>
      <c r="G13" s="91">
        <v>6</v>
      </c>
      <c r="H13" s="50"/>
      <c r="I13" s="50"/>
      <c r="J13" s="748"/>
      <c r="K13" s="748"/>
      <c r="L13" s="748"/>
      <c r="M13" s="748"/>
      <c r="N13" s="748"/>
      <c r="O13" s="748"/>
      <c r="P13" s="748"/>
      <c r="Q13" s="36"/>
      <c r="R13" s="36"/>
    </row>
    <row r="14" spans="2:18" s="35" customFormat="1" ht="35.1" customHeight="1" x14ac:dyDescent="0.3">
      <c r="B14" s="750" t="s">
        <v>740</v>
      </c>
      <c r="C14" s="100" t="s">
        <v>130</v>
      </c>
      <c r="D14" s="437" t="s">
        <v>742</v>
      </c>
      <c r="E14" s="436" t="s">
        <v>731</v>
      </c>
      <c r="F14" s="439">
        <v>12739752.550000001</v>
      </c>
      <c r="G14" s="471">
        <v>12739752.550000001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51"/>
      <c r="C15" s="100" t="s">
        <v>130</v>
      </c>
      <c r="D15" s="437" t="s">
        <v>742</v>
      </c>
      <c r="E15" s="436" t="s">
        <v>731</v>
      </c>
      <c r="F15" s="439">
        <v>313.01</v>
      </c>
      <c r="G15" s="471">
        <v>313.01</v>
      </c>
    </row>
    <row r="16" spans="2:18" s="35" customFormat="1" ht="35.1" customHeight="1" x14ac:dyDescent="0.3">
      <c r="B16" s="751"/>
      <c r="C16" s="100" t="s">
        <v>130</v>
      </c>
      <c r="D16" s="437" t="s">
        <v>742</v>
      </c>
      <c r="E16" s="436" t="s">
        <v>743</v>
      </c>
      <c r="F16" s="439">
        <v>0</v>
      </c>
      <c r="G16" s="471">
        <v>0</v>
      </c>
    </row>
    <row r="17" spans="2:7" s="35" customFormat="1" ht="35.1" customHeight="1" x14ac:dyDescent="0.3">
      <c r="B17" s="751"/>
      <c r="C17" s="435" t="s">
        <v>130</v>
      </c>
      <c r="D17" s="437" t="s">
        <v>742</v>
      </c>
      <c r="E17" s="436" t="s">
        <v>737</v>
      </c>
      <c r="F17" s="439">
        <v>14633402.279999999</v>
      </c>
      <c r="G17" s="471">
        <v>14633402.279999999</v>
      </c>
    </row>
    <row r="18" spans="2:7" s="35" customFormat="1" ht="35.1" customHeight="1" x14ac:dyDescent="0.3">
      <c r="B18" s="751"/>
      <c r="C18" s="435" t="s">
        <v>130</v>
      </c>
      <c r="D18" s="437" t="s">
        <v>742</v>
      </c>
      <c r="E18" s="436" t="s">
        <v>744</v>
      </c>
      <c r="F18" s="439">
        <v>12459835.52</v>
      </c>
      <c r="G18" s="471">
        <v>12459835.52</v>
      </c>
    </row>
    <row r="19" spans="2:7" s="35" customFormat="1" ht="35.1" customHeight="1" thickBot="1" x14ac:dyDescent="0.35">
      <c r="B19" s="752"/>
      <c r="C19" s="301" t="s">
        <v>217</v>
      </c>
      <c r="D19" s="105"/>
      <c r="E19" s="438"/>
      <c r="F19" s="440">
        <f>SUM(F14:F18)</f>
        <v>39833303.359999999</v>
      </c>
      <c r="G19" s="472">
        <f>SUM(G14:G18)</f>
        <v>39833303.359999999</v>
      </c>
    </row>
    <row r="20" spans="2:7" s="35" customFormat="1" ht="35.1" customHeight="1" x14ac:dyDescent="0.3">
      <c r="B20" s="745" t="s">
        <v>741</v>
      </c>
      <c r="C20" s="101" t="s">
        <v>130</v>
      </c>
      <c r="D20" s="437" t="s">
        <v>742</v>
      </c>
      <c r="E20" s="436" t="s">
        <v>731</v>
      </c>
      <c r="F20" s="442">
        <v>7170296.4100000001</v>
      </c>
      <c r="G20" s="473">
        <v>7170296.4100000001</v>
      </c>
    </row>
    <row r="21" spans="2:7" s="35" customFormat="1" ht="35.1" customHeight="1" x14ac:dyDescent="0.3">
      <c r="B21" s="746"/>
      <c r="C21" s="100" t="s">
        <v>130</v>
      </c>
      <c r="D21" s="437" t="s">
        <v>742</v>
      </c>
      <c r="E21" s="436" t="s">
        <v>731</v>
      </c>
      <c r="F21" s="439">
        <v>313.01</v>
      </c>
      <c r="G21" s="471">
        <v>313.01</v>
      </c>
    </row>
    <row r="22" spans="2:7" s="35" customFormat="1" ht="35.1" customHeight="1" x14ac:dyDescent="0.3">
      <c r="B22" s="746"/>
      <c r="C22" s="100" t="s">
        <v>130</v>
      </c>
      <c r="D22" s="437" t="s">
        <v>742</v>
      </c>
      <c r="E22" s="436" t="s">
        <v>743</v>
      </c>
      <c r="F22" s="439">
        <v>0</v>
      </c>
      <c r="G22" s="471">
        <v>0</v>
      </c>
    </row>
    <row r="23" spans="2:7" s="35" customFormat="1" ht="35.1" customHeight="1" x14ac:dyDescent="0.3">
      <c r="B23" s="746"/>
      <c r="C23" s="100" t="s">
        <v>130</v>
      </c>
      <c r="D23" s="437" t="s">
        <v>742</v>
      </c>
      <c r="E23" s="436" t="s">
        <v>737</v>
      </c>
      <c r="F23" s="439">
        <v>864845.67</v>
      </c>
      <c r="G23" s="471">
        <v>864845.67</v>
      </c>
    </row>
    <row r="24" spans="2:7" s="35" customFormat="1" ht="35.1" customHeight="1" x14ac:dyDescent="0.3">
      <c r="B24" s="746"/>
      <c r="C24" s="100" t="s">
        <v>130</v>
      </c>
      <c r="D24" s="437" t="s">
        <v>742</v>
      </c>
      <c r="E24" s="436" t="s">
        <v>744</v>
      </c>
      <c r="F24" s="439">
        <v>166950.39000000001</v>
      </c>
      <c r="G24" s="471">
        <v>166950.39000000001</v>
      </c>
    </row>
    <row r="25" spans="2:7" s="35" customFormat="1" ht="35.1" customHeight="1" thickBot="1" x14ac:dyDescent="0.35">
      <c r="B25" s="747"/>
      <c r="C25" s="301" t="s">
        <v>217</v>
      </c>
      <c r="D25" s="105"/>
      <c r="E25" s="105"/>
      <c r="F25" s="443">
        <f>SUM(F20:F24)</f>
        <v>8202405.4799999995</v>
      </c>
      <c r="G25" s="474">
        <f>SUM(G20:G24)</f>
        <v>8202405.4799999995</v>
      </c>
    </row>
    <row r="26" spans="2:7" s="35" customFormat="1" ht="35.1" customHeight="1" x14ac:dyDescent="0.3">
      <c r="B26" s="745" t="s">
        <v>836</v>
      </c>
      <c r="C26" s="101" t="s">
        <v>130</v>
      </c>
      <c r="D26" s="437" t="s">
        <v>742</v>
      </c>
      <c r="E26" s="436" t="s">
        <v>731</v>
      </c>
      <c r="F26" s="475">
        <v>7385745.0300000003</v>
      </c>
      <c r="G26" s="475">
        <v>7385745.0300000003</v>
      </c>
    </row>
    <row r="27" spans="2:7" s="35" customFormat="1" ht="35.1" customHeight="1" x14ac:dyDescent="0.3">
      <c r="B27" s="753"/>
      <c r="C27" s="107" t="s">
        <v>130</v>
      </c>
      <c r="D27" s="437" t="s">
        <v>742</v>
      </c>
      <c r="E27" s="436" t="s">
        <v>731</v>
      </c>
      <c r="F27" s="439">
        <v>313.01</v>
      </c>
      <c r="G27" s="439">
        <v>313.01</v>
      </c>
    </row>
    <row r="28" spans="2:7" s="35" customFormat="1" ht="35.1" customHeight="1" x14ac:dyDescent="0.3">
      <c r="B28" s="753"/>
      <c r="C28" s="107" t="s">
        <v>130</v>
      </c>
      <c r="D28" s="437" t="s">
        <v>742</v>
      </c>
      <c r="E28" s="436" t="s">
        <v>743</v>
      </c>
      <c r="F28" s="439">
        <v>58148.71</v>
      </c>
      <c r="G28" s="439">
        <v>58148.71</v>
      </c>
    </row>
    <row r="29" spans="2:7" s="35" customFormat="1" ht="35.1" customHeight="1" x14ac:dyDescent="0.3">
      <c r="B29" s="753"/>
      <c r="C29" s="469"/>
      <c r="D29" s="437" t="s">
        <v>742</v>
      </c>
      <c r="E29" s="436" t="s">
        <v>737</v>
      </c>
      <c r="F29" s="439">
        <v>549470.22</v>
      </c>
      <c r="G29" s="439">
        <v>549470.22</v>
      </c>
    </row>
    <row r="30" spans="2:7" s="35" customFormat="1" ht="35.1" customHeight="1" x14ac:dyDescent="0.3">
      <c r="B30" s="753"/>
      <c r="C30" s="469"/>
      <c r="D30" s="437" t="s">
        <v>742</v>
      </c>
      <c r="E30" s="436" t="s">
        <v>744</v>
      </c>
      <c r="F30" s="439">
        <v>26874.63</v>
      </c>
      <c r="G30" s="439">
        <v>26874.63</v>
      </c>
    </row>
    <row r="31" spans="2:7" s="35" customFormat="1" ht="35.1" customHeight="1" thickBot="1" x14ac:dyDescent="0.35">
      <c r="B31" s="754"/>
      <c r="C31" s="301" t="s">
        <v>217</v>
      </c>
      <c r="D31" s="104"/>
      <c r="E31" s="105"/>
      <c r="F31" s="440">
        <f>SUM(F26:F30)</f>
        <v>8020551.5999999996</v>
      </c>
      <c r="G31" s="441">
        <f>SUM(G26:G30)</f>
        <v>8020551.5999999996</v>
      </c>
    </row>
    <row r="32" spans="2:7" s="35" customFormat="1" ht="35.1" customHeight="1" x14ac:dyDescent="0.3">
      <c r="B32" s="745" t="s">
        <v>268</v>
      </c>
      <c r="C32" s="101" t="s">
        <v>130</v>
      </c>
      <c r="D32" s="96"/>
      <c r="E32" s="95"/>
      <c r="F32" s="95"/>
      <c r="G32" s="470"/>
    </row>
    <row r="33" spans="2:10" s="35" customFormat="1" ht="35.1" customHeight="1" x14ac:dyDescent="0.3">
      <c r="B33" s="746"/>
      <c r="C33" s="100" t="s">
        <v>130</v>
      </c>
      <c r="D33" s="68"/>
      <c r="E33" s="68"/>
      <c r="F33" s="68"/>
      <c r="G33" s="92"/>
    </row>
    <row r="34" spans="2:10" s="35" customFormat="1" ht="35.1" customHeight="1" x14ac:dyDescent="0.3">
      <c r="B34" s="746"/>
      <c r="C34" s="100" t="s">
        <v>130</v>
      </c>
      <c r="D34" s="68"/>
      <c r="E34" s="68"/>
      <c r="F34" s="68"/>
      <c r="G34" s="92"/>
    </row>
    <row r="35" spans="2:10" s="35" customFormat="1" ht="35.1" customHeight="1" thickBot="1" x14ac:dyDescent="0.35">
      <c r="B35" s="747"/>
      <c r="C35" s="301" t="s">
        <v>217</v>
      </c>
      <c r="D35" s="98"/>
      <c r="E35" s="98"/>
      <c r="F35" s="98"/>
      <c r="G35" s="302"/>
    </row>
    <row r="36" spans="2:10" s="35" customFormat="1" ht="35.1" customHeight="1" x14ac:dyDescent="0.3">
      <c r="B36" s="745" t="s">
        <v>269</v>
      </c>
      <c r="C36" s="99" t="s">
        <v>130</v>
      </c>
      <c r="D36" s="96"/>
      <c r="E36" s="96"/>
      <c r="F36" s="96"/>
      <c r="G36" s="97"/>
    </row>
    <row r="37" spans="2:10" s="35" customFormat="1" ht="35.1" customHeight="1" x14ac:dyDescent="0.3">
      <c r="B37" s="746"/>
      <c r="C37" s="100" t="s">
        <v>130</v>
      </c>
      <c r="D37" s="68"/>
      <c r="E37" s="68"/>
      <c r="F37" s="68"/>
      <c r="G37" s="92"/>
    </row>
    <row r="38" spans="2:10" s="35" customFormat="1" ht="35.1" customHeight="1" x14ac:dyDescent="0.3">
      <c r="B38" s="746"/>
      <c r="C38" s="100" t="s">
        <v>130</v>
      </c>
      <c r="D38" s="68"/>
      <c r="E38" s="93"/>
      <c r="F38" s="93"/>
      <c r="G38" s="94"/>
    </row>
    <row r="39" spans="2:10" s="35" customFormat="1" ht="35.1" customHeight="1" thickBot="1" x14ac:dyDescent="0.35">
      <c r="B39" s="747"/>
      <c r="C39" s="301" t="s">
        <v>217</v>
      </c>
      <c r="D39" s="106"/>
      <c r="E39" s="105"/>
      <c r="F39" s="105"/>
      <c r="G39" s="303"/>
    </row>
    <row r="40" spans="2:10" s="35" customFormat="1" ht="20.25" x14ac:dyDescent="0.3">
      <c r="B40" s="62"/>
      <c r="C40" s="63"/>
      <c r="D40" s="62"/>
      <c r="E40" s="62"/>
      <c r="F40" s="62"/>
      <c r="G40" s="62"/>
    </row>
    <row r="41" spans="2:10" ht="19.5" customHeight="1" x14ac:dyDescent="0.25">
      <c r="B41" s="13"/>
      <c r="C41" s="13"/>
      <c r="D41" s="13"/>
      <c r="F41" s="57"/>
      <c r="G41" s="57"/>
      <c r="H41" s="57"/>
      <c r="I41" s="57"/>
      <c r="J41" s="57"/>
    </row>
    <row r="42" spans="2:10" ht="20.25" x14ac:dyDescent="0.3">
      <c r="B42" s="62"/>
      <c r="C42" s="63"/>
      <c r="D42" s="62"/>
      <c r="E42" s="54"/>
      <c r="F42" s="62"/>
      <c r="G42" s="62"/>
    </row>
    <row r="43" spans="2:10" ht="20.25" x14ac:dyDescent="0.3">
      <c r="B43" s="62"/>
      <c r="C43" s="63"/>
      <c r="D43" s="62"/>
      <c r="E43" s="62"/>
      <c r="F43" s="62"/>
      <c r="G43" s="62"/>
    </row>
  </sheetData>
  <mergeCells count="7">
    <mergeCell ref="B36:B39"/>
    <mergeCell ref="B20:B25"/>
    <mergeCell ref="J12:P13"/>
    <mergeCell ref="B7:G7"/>
    <mergeCell ref="B14:B19"/>
    <mergeCell ref="B26:B31"/>
    <mergeCell ref="B32:B35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portrait" r:id="rId1"/>
  <ignoredErrors>
    <ignoredError sqref="C36:C38 C14:C16 C20:C22 C26:C28 C32:C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P83"/>
  <sheetViews>
    <sheetView showGridLines="0" topLeftCell="A52" workbookViewId="0">
      <selection activeCell="B1" sqref="B1:P83"/>
    </sheetView>
  </sheetViews>
  <sheetFormatPr defaultRowHeight="15.75" x14ac:dyDescent="0.25"/>
  <cols>
    <col min="1" max="1" width="1.140625" style="372" customWidth="1"/>
    <col min="2" max="2" width="5.5703125" style="372" customWidth="1"/>
    <col min="3" max="3" width="28.7109375" style="372" customWidth="1"/>
    <col min="4" max="7" width="14.7109375" style="372" customWidth="1"/>
    <col min="8" max="8" width="24.140625" style="372" customWidth="1"/>
    <col min="9" max="16" width="13.7109375" style="372" customWidth="1"/>
    <col min="17" max="17" width="9.140625" style="372" customWidth="1"/>
    <col min="18" max="16384" width="9.140625" style="372"/>
  </cols>
  <sheetData>
    <row r="1" spans="1:16" x14ac:dyDescent="0.25">
      <c r="P1" s="382" t="s">
        <v>201</v>
      </c>
    </row>
    <row r="3" spans="1:16" ht="22.5" x14ac:dyDescent="0.3">
      <c r="B3" s="776" t="s">
        <v>694</v>
      </c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</row>
    <row r="5" spans="1:16" ht="16.5" thickBot="1" x14ac:dyDescent="0.3">
      <c r="P5" s="373" t="s">
        <v>2</v>
      </c>
    </row>
    <row r="6" spans="1:16" ht="28.5" customHeight="1" thickBot="1" x14ac:dyDescent="0.3">
      <c r="B6" s="777" t="s">
        <v>695</v>
      </c>
      <c r="C6" s="778" t="s">
        <v>696</v>
      </c>
      <c r="D6" s="779" t="s">
        <v>697</v>
      </c>
      <c r="E6" s="781" t="s">
        <v>698</v>
      </c>
      <c r="F6" s="781" t="s">
        <v>699</v>
      </c>
      <c r="G6" s="781" t="s">
        <v>745</v>
      </c>
      <c r="H6" s="781" t="s">
        <v>700</v>
      </c>
      <c r="I6" s="784" t="s">
        <v>761</v>
      </c>
      <c r="J6" s="785"/>
      <c r="K6" s="785"/>
      <c r="L6" s="785"/>
      <c r="M6" s="785"/>
      <c r="N6" s="785"/>
      <c r="O6" s="785"/>
      <c r="P6" s="786"/>
    </row>
    <row r="7" spans="1:16" ht="36" customHeight="1" thickBot="1" x14ac:dyDescent="0.3">
      <c r="B7" s="777"/>
      <c r="C7" s="778"/>
      <c r="D7" s="780"/>
      <c r="E7" s="782"/>
      <c r="F7" s="782"/>
      <c r="G7" s="783"/>
      <c r="H7" s="783"/>
      <c r="I7" s="412" t="s">
        <v>812</v>
      </c>
      <c r="J7" s="374" t="s">
        <v>701</v>
      </c>
      <c r="K7" s="374" t="s">
        <v>813</v>
      </c>
      <c r="L7" s="374" t="s">
        <v>702</v>
      </c>
      <c r="M7" s="374" t="s">
        <v>814</v>
      </c>
      <c r="N7" s="374" t="s">
        <v>703</v>
      </c>
      <c r="O7" s="374" t="s">
        <v>815</v>
      </c>
      <c r="P7" s="375" t="s">
        <v>704</v>
      </c>
    </row>
    <row r="8" spans="1:16" ht="15.75" customHeight="1" x14ac:dyDescent="0.25">
      <c r="A8" s="444"/>
      <c r="B8" s="762" t="s">
        <v>52</v>
      </c>
      <c r="C8" s="763" t="s">
        <v>746</v>
      </c>
      <c r="D8" s="787">
        <v>2022</v>
      </c>
      <c r="E8" s="787">
        <v>2022</v>
      </c>
      <c r="F8" s="788">
        <v>3000000</v>
      </c>
      <c r="G8" s="759"/>
      <c r="H8" s="383" t="s">
        <v>705</v>
      </c>
      <c r="I8" s="447"/>
      <c r="J8" s="376"/>
      <c r="K8" s="376"/>
      <c r="L8" s="376"/>
      <c r="M8" s="376"/>
      <c r="N8" s="376"/>
      <c r="O8" s="376"/>
      <c r="P8" s="377"/>
    </row>
    <row r="9" spans="1:16" x14ac:dyDescent="0.25">
      <c r="A9" s="444"/>
      <c r="B9" s="762"/>
      <c r="C9" s="763"/>
      <c r="D9" s="769"/>
      <c r="E9" s="769"/>
      <c r="F9" s="772"/>
      <c r="G9" s="760"/>
      <c r="H9" s="383" t="s">
        <v>706</v>
      </c>
      <c r="I9" s="447"/>
      <c r="J9" s="376"/>
      <c r="K9" s="376"/>
      <c r="L9" s="376"/>
      <c r="M9" s="376"/>
      <c r="N9" s="376"/>
      <c r="O9" s="376"/>
      <c r="P9" s="377"/>
    </row>
    <row r="10" spans="1:16" x14ac:dyDescent="0.25">
      <c r="A10" s="444"/>
      <c r="B10" s="762"/>
      <c r="C10" s="763"/>
      <c r="D10" s="769"/>
      <c r="E10" s="769"/>
      <c r="F10" s="772"/>
      <c r="G10" s="760"/>
      <c r="H10" s="383" t="s">
        <v>48</v>
      </c>
      <c r="I10" s="447"/>
      <c r="J10" s="376"/>
      <c r="K10" s="376"/>
      <c r="L10" s="376"/>
      <c r="M10" s="376"/>
      <c r="N10" s="376"/>
      <c r="O10" s="376"/>
      <c r="P10" s="377"/>
    </row>
    <row r="11" spans="1:16" x14ac:dyDescent="0.25">
      <c r="A11" s="444"/>
      <c r="B11" s="762"/>
      <c r="C11" s="763"/>
      <c r="D11" s="769"/>
      <c r="E11" s="769"/>
      <c r="F11" s="772"/>
      <c r="G11" s="760"/>
      <c r="H11" s="383" t="s">
        <v>707</v>
      </c>
      <c r="I11" s="447"/>
      <c r="J11" s="376"/>
      <c r="K11" s="376"/>
      <c r="L11" s="376"/>
      <c r="M11" s="376"/>
      <c r="N11" s="376"/>
      <c r="O11" s="376"/>
      <c r="P11" s="377"/>
    </row>
    <row r="12" spans="1:16" ht="16.5" thickBot="1" x14ac:dyDescent="0.3">
      <c r="A12" s="444"/>
      <c r="B12" s="762"/>
      <c r="C12" s="763"/>
      <c r="D12" s="774"/>
      <c r="E12" s="774"/>
      <c r="F12" s="775"/>
      <c r="G12" s="761"/>
      <c r="H12" s="384" t="s">
        <v>708</v>
      </c>
      <c r="I12" s="448">
        <f>SUM(I8:I11)</f>
        <v>0</v>
      </c>
      <c r="J12" s="378"/>
      <c r="K12" s="378"/>
      <c r="L12" s="378"/>
      <c r="M12" s="378"/>
      <c r="N12" s="378"/>
      <c r="O12" s="378"/>
      <c r="P12" s="379"/>
    </row>
    <row r="13" spans="1:16" x14ac:dyDescent="0.25">
      <c r="A13" s="444"/>
      <c r="B13" s="762" t="s">
        <v>53</v>
      </c>
      <c r="C13" s="763" t="s">
        <v>747</v>
      </c>
      <c r="D13" s="768">
        <v>2022</v>
      </c>
      <c r="E13" s="768">
        <v>2022</v>
      </c>
      <c r="F13" s="771">
        <v>2700000</v>
      </c>
      <c r="G13" s="759"/>
      <c r="H13" s="383" t="s">
        <v>705</v>
      </c>
      <c r="I13" s="447">
        <v>2700000</v>
      </c>
      <c r="J13" s="376"/>
      <c r="K13" s="376"/>
      <c r="L13" s="376"/>
      <c r="M13" s="376"/>
      <c r="N13" s="376"/>
      <c r="O13" s="376"/>
      <c r="P13" s="377"/>
    </row>
    <row r="14" spans="1:16" x14ac:dyDescent="0.25">
      <c r="A14" s="444"/>
      <c r="B14" s="762"/>
      <c r="C14" s="763"/>
      <c r="D14" s="769"/>
      <c r="E14" s="769"/>
      <c r="F14" s="772"/>
      <c r="G14" s="760"/>
      <c r="H14" s="383" t="s">
        <v>706</v>
      </c>
      <c r="I14" s="447"/>
      <c r="J14" s="376"/>
      <c r="K14" s="376"/>
      <c r="L14" s="376"/>
      <c r="M14" s="376"/>
      <c r="N14" s="376"/>
      <c r="O14" s="376"/>
      <c r="P14" s="377"/>
    </row>
    <row r="15" spans="1:16" x14ac:dyDescent="0.25">
      <c r="A15" s="444"/>
      <c r="B15" s="762"/>
      <c r="C15" s="763"/>
      <c r="D15" s="769"/>
      <c r="E15" s="769"/>
      <c r="F15" s="772"/>
      <c r="G15" s="760"/>
      <c r="H15" s="383" t="s">
        <v>48</v>
      </c>
      <c r="I15" s="447"/>
      <c r="J15" s="376"/>
      <c r="K15" s="376"/>
      <c r="L15" s="376"/>
      <c r="M15" s="376"/>
      <c r="N15" s="376"/>
      <c r="O15" s="376"/>
      <c r="P15" s="377"/>
    </row>
    <row r="16" spans="1:16" x14ac:dyDescent="0.25">
      <c r="A16" s="444"/>
      <c r="B16" s="762"/>
      <c r="C16" s="763"/>
      <c r="D16" s="769"/>
      <c r="E16" s="769"/>
      <c r="F16" s="772"/>
      <c r="G16" s="760"/>
      <c r="H16" s="383" t="s">
        <v>707</v>
      </c>
      <c r="I16" s="447"/>
      <c r="J16" s="376"/>
      <c r="K16" s="376"/>
      <c r="L16" s="376"/>
      <c r="M16" s="376"/>
      <c r="N16" s="376"/>
      <c r="O16" s="376"/>
      <c r="P16" s="377"/>
    </row>
    <row r="17" spans="1:16" ht="16.5" thickBot="1" x14ac:dyDescent="0.3">
      <c r="A17" s="444"/>
      <c r="B17" s="762"/>
      <c r="C17" s="763"/>
      <c r="D17" s="774"/>
      <c r="E17" s="774"/>
      <c r="F17" s="775"/>
      <c r="G17" s="761"/>
      <c r="H17" s="384" t="s">
        <v>708</v>
      </c>
      <c r="I17" s="448">
        <f>SUM(I13:I16)</f>
        <v>2700000</v>
      </c>
      <c r="J17" s="378"/>
      <c r="K17" s="378"/>
      <c r="L17" s="378"/>
      <c r="M17" s="378"/>
      <c r="N17" s="378"/>
      <c r="O17" s="378"/>
      <c r="P17" s="379"/>
    </row>
    <row r="18" spans="1:16" x14ac:dyDescent="0.25">
      <c r="A18" s="444"/>
      <c r="B18" s="762" t="s">
        <v>54</v>
      </c>
      <c r="C18" s="763" t="s">
        <v>748</v>
      </c>
      <c r="D18" s="768">
        <v>2022</v>
      </c>
      <c r="E18" s="768">
        <v>2022</v>
      </c>
      <c r="F18" s="771">
        <v>2000000</v>
      </c>
      <c r="G18" s="759"/>
      <c r="H18" s="383" t="s">
        <v>705</v>
      </c>
      <c r="I18" s="447"/>
      <c r="J18" s="376"/>
      <c r="K18" s="376"/>
      <c r="L18" s="376"/>
      <c r="M18" s="376"/>
      <c r="N18" s="376"/>
      <c r="O18" s="376"/>
      <c r="P18" s="377"/>
    </row>
    <row r="19" spans="1:16" x14ac:dyDescent="0.25">
      <c r="A19" s="444"/>
      <c r="B19" s="762"/>
      <c r="C19" s="763"/>
      <c r="D19" s="769"/>
      <c r="E19" s="769"/>
      <c r="F19" s="772"/>
      <c r="G19" s="760"/>
      <c r="H19" s="383" t="s">
        <v>706</v>
      </c>
      <c r="I19" s="447"/>
      <c r="J19" s="376"/>
      <c r="K19" s="376"/>
      <c r="L19" s="376"/>
      <c r="M19" s="376"/>
      <c r="N19" s="376"/>
      <c r="O19" s="376"/>
      <c r="P19" s="377"/>
    </row>
    <row r="20" spans="1:16" x14ac:dyDescent="0.25">
      <c r="A20" s="444"/>
      <c r="B20" s="762"/>
      <c r="C20" s="763"/>
      <c r="D20" s="769"/>
      <c r="E20" s="769"/>
      <c r="F20" s="772"/>
      <c r="G20" s="760"/>
      <c r="H20" s="383" t="s">
        <v>48</v>
      </c>
      <c r="I20" s="447"/>
      <c r="J20" s="376"/>
      <c r="K20" s="376"/>
      <c r="L20" s="376"/>
      <c r="M20" s="376"/>
      <c r="N20" s="376"/>
      <c r="O20" s="376"/>
      <c r="P20" s="377"/>
    </row>
    <row r="21" spans="1:16" x14ac:dyDescent="0.25">
      <c r="A21" s="444"/>
      <c r="B21" s="762"/>
      <c r="C21" s="763"/>
      <c r="D21" s="769"/>
      <c r="E21" s="769"/>
      <c r="F21" s="772"/>
      <c r="G21" s="760"/>
      <c r="H21" s="383" t="s">
        <v>707</v>
      </c>
      <c r="I21" s="447"/>
      <c r="J21" s="376"/>
      <c r="K21" s="376"/>
      <c r="L21" s="376"/>
      <c r="M21" s="376"/>
      <c r="N21" s="376"/>
      <c r="O21" s="376"/>
      <c r="P21" s="377"/>
    </row>
    <row r="22" spans="1:16" ht="16.5" thickBot="1" x14ac:dyDescent="0.3">
      <c r="A22" s="444"/>
      <c r="B22" s="762"/>
      <c r="C22" s="763"/>
      <c r="D22" s="774"/>
      <c r="E22" s="774"/>
      <c r="F22" s="775"/>
      <c r="G22" s="761"/>
      <c r="H22" s="384" t="s">
        <v>708</v>
      </c>
      <c r="I22" s="448">
        <f>SUM(I18:I21)</f>
        <v>0</v>
      </c>
      <c r="J22" s="378"/>
      <c r="K22" s="378"/>
      <c r="L22" s="378"/>
      <c r="M22" s="378"/>
      <c r="N22" s="378"/>
      <c r="O22" s="378"/>
      <c r="P22" s="379"/>
    </row>
    <row r="23" spans="1:16" x14ac:dyDescent="0.25">
      <c r="A23" s="444"/>
      <c r="B23" s="762" t="s">
        <v>55</v>
      </c>
      <c r="C23" s="763" t="s">
        <v>749</v>
      </c>
      <c r="D23" s="768">
        <v>2022</v>
      </c>
      <c r="E23" s="768">
        <v>2022</v>
      </c>
      <c r="F23" s="771">
        <v>1000000</v>
      </c>
      <c r="G23" s="759"/>
      <c r="H23" s="383" t="s">
        <v>705</v>
      </c>
      <c r="I23" s="447"/>
      <c r="J23" s="376"/>
      <c r="K23" s="376"/>
      <c r="L23" s="376"/>
      <c r="M23" s="376"/>
      <c r="N23" s="376"/>
      <c r="O23" s="376"/>
      <c r="P23" s="377"/>
    </row>
    <row r="24" spans="1:16" x14ac:dyDescent="0.25">
      <c r="A24" s="444"/>
      <c r="B24" s="762"/>
      <c r="C24" s="763"/>
      <c r="D24" s="769"/>
      <c r="E24" s="769"/>
      <c r="F24" s="772"/>
      <c r="G24" s="760"/>
      <c r="H24" s="383" t="s">
        <v>706</v>
      </c>
      <c r="I24" s="447"/>
      <c r="J24" s="376"/>
      <c r="K24" s="376"/>
      <c r="L24" s="376"/>
      <c r="M24" s="376"/>
      <c r="N24" s="376"/>
      <c r="O24" s="376"/>
      <c r="P24" s="377"/>
    </row>
    <row r="25" spans="1:16" x14ac:dyDescent="0.25">
      <c r="A25" s="444"/>
      <c r="B25" s="762"/>
      <c r="C25" s="763"/>
      <c r="D25" s="769"/>
      <c r="E25" s="769"/>
      <c r="F25" s="772"/>
      <c r="G25" s="760"/>
      <c r="H25" s="383" t="s">
        <v>48</v>
      </c>
      <c r="I25" s="447"/>
      <c r="J25" s="376"/>
      <c r="K25" s="376"/>
      <c r="L25" s="376"/>
      <c r="M25" s="376"/>
      <c r="N25" s="376"/>
      <c r="O25" s="376"/>
      <c r="P25" s="377"/>
    </row>
    <row r="26" spans="1:16" x14ac:dyDescent="0.25">
      <c r="A26" s="444"/>
      <c r="B26" s="762"/>
      <c r="C26" s="763"/>
      <c r="D26" s="769"/>
      <c r="E26" s="769"/>
      <c r="F26" s="772"/>
      <c r="G26" s="760"/>
      <c r="H26" s="383" t="s">
        <v>707</v>
      </c>
      <c r="I26" s="447"/>
      <c r="J26" s="376"/>
      <c r="K26" s="376"/>
      <c r="L26" s="376"/>
      <c r="M26" s="376"/>
      <c r="N26" s="376"/>
      <c r="O26" s="376"/>
      <c r="P26" s="377"/>
    </row>
    <row r="27" spans="1:16" ht="16.5" thickBot="1" x14ac:dyDescent="0.3">
      <c r="A27" s="444"/>
      <c r="B27" s="762"/>
      <c r="C27" s="763"/>
      <c r="D27" s="774"/>
      <c r="E27" s="774"/>
      <c r="F27" s="775"/>
      <c r="G27" s="761"/>
      <c r="H27" s="384" t="s">
        <v>708</v>
      </c>
      <c r="I27" s="448">
        <f>SUM(I23:I26)</f>
        <v>0</v>
      </c>
      <c r="J27" s="378"/>
      <c r="K27" s="378"/>
      <c r="L27" s="378"/>
      <c r="M27" s="378"/>
      <c r="N27" s="378"/>
      <c r="O27" s="378"/>
      <c r="P27" s="379"/>
    </row>
    <row r="28" spans="1:16" ht="15.75" customHeight="1" x14ac:dyDescent="0.25">
      <c r="A28" s="444"/>
      <c r="B28" s="762">
        <v>5</v>
      </c>
      <c r="C28" s="763" t="s">
        <v>750</v>
      </c>
      <c r="D28" s="768">
        <v>2022</v>
      </c>
      <c r="E28" s="768">
        <v>2022</v>
      </c>
      <c r="F28" s="771">
        <v>950000</v>
      </c>
      <c r="G28" s="759"/>
      <c r="H28" s="383" t="s">
        <v>705</v>
      </c>
      <c r="I28" s="447"/>
      <c r="J28" s="376"/>
      <c r="K28" s="376"/>
      <c r="L28" s="376"/>
      <c r="M28" s="376"/>
      <c r="N28" s="376"/>
      <c r="O28" s="376"/>
      <c r="P28" s="377"/>
    </row>
    <row r="29" spans="1:16" x14ac:dyDescent="0.25">
      <c r="A29" s="444"/>
      <c r="B29" s="762"/>
      <c r="C29" s="763"/>
      <c r="D29" s="769"/>
      <c r="E29" s="769"/>
      <c r="F29" s="772"/>
      <c r="G29" s="760"/>
      <c r="H29" s="383" t="s">
        <v>706</v>
      </c>
      <c r="I29" s="447"/>
      <c r="J29" s="376"/>
      <c r="K29" s="376"/>
      <c r="L29" s="376"/>
      <c r="M29" s="376"/>
      <c r="N29" s="376"/>
      <c r="O29" s="376"/>
      <c r="P29" s="377"/>
    </row>
    <row r="30" spans="1:16" x14ac:dyDescent="0.25">
      <c r="A30" s="444"/>
      <c r="B30" s="762"/>
      <c r="C30" s="763"/>
      <c r="D30" s="769"/>
      <c r="E30" s="769"/>
      <c r="F30" s="772"/>
      <c r="G30" s="760"/>
      <c r="H30" s="383" t="s">
        <v>48</v>
      </c>
      <c r="I30" s="447"/>
      <c r="J30" s="376"/>
      <c r="K30" s="376"/>
      <c r="L30" s="376"/>
      <c r="M30" s="376"/>
      <c r="N30" s="376"/>
      <c r="O30" s="376"/>
      <c r="P30" s="377"/>
    </row>
    <row r="31" spans="1:16" x14ac:dyDescent="0.25">
      <c r="A31" s="444"/>
      <c r="B31" s="762"/>
      <c r="C31" s="763"/>
      <c r="D31" s="769"/>
      <c r="E31" s="769"/>
      <c r="F31" s="772"/>
      <c r="G31" s="760"/>
      <c r="H31" s="383" t="s">
        <v>707</v>
      </c>
      <c r="I31" s="447"/>
      <c r="J31" s="376"/>
      <c r="K31" s="376"/>
      <c r="L31" s="376"/>
      <c r="M31" s="376"/>
      <c r="N31" s="376"/>
      <c r="O31" s="376"/>
      <c r="P31" s="377"/>
    </row>
    <row r="32" spans="1:16" ht="16.5" thickBot="1" x14ac:dyDescent="0.3">
      <c r="A32" s="444"/>
      <c r="B32" s="762"/>
      <c r="C32" s="763"/>
      <c r="D32" s="774"/>
      <c r="E32" s="774"/>
      <c r="F32" s="775"/>
      <c r="G32" s="761"/>
      <c r="H32" s="384" t="s">
        <v>708</v>
      </c>
      <c r="I32" s="448">
        <f>SUM(I28:I31)</f>
        <v>0</v>
      </c>
      <c r="J32" s="378"/>
      <c r="K32" s="378"/>
      <c r="L32" s="378"/>
      <c r="M32" s="378"/>
      <c r="N32" s="378"/>
      <c r="O32" s="378"/>
      <c r="P32" s="379"/>
    </row>
    <row r="33" spans="1:16" x14ac:dyDescent="0.25">
      <c r="A33" s="444"/>
      <c r="B33" s="762">
        <v>6</v>
      </c>
      <c r="C33" s="763" t="s">
        <v>751</v>
      </c>
      <c r="D33" s="768">
        <v>2022</v>
      </c>
      <c r="E33" s="768">
        <v>2022</v>
      </c>
      <c r="F33" s="771">
        <v>950000</v>
      </c>
      <c r="G33" s="759"/>
      <c r="H33" s="383" t="s">
        <v>705</v>
      </c>
      <c r="I33" s="447">
        <v>950000</v>
      </c>
      <c r="J33" s="376"/>
      <c r="K33" s="376"/>
      <c r="L33" s="376"/>
      <c r="M33" s="376"/>
      <c r="N33" s="376"/>
      <c r="O33" s="376"/>
      <c r="P33" s="377"/>
    </row>
    <row r="34" spans="1:16" x14ac:dyDescent="0.25">
      <c r="A34" s="444"/>
      <c r="B34" s="762"/>
      <c r="C34" s="763"/>
      <c r="D34" s="769"/>
      <c r="E34" s="769"/>
      <c r="F34" s="772"/>
      <c r="G34" s="760"/>
      <c r="H34" s="383" t="s">
        <v>706</v>
      </c>
      <c r="I34" s="447"/>
      <c r="J34" s="376"/>
      <c r="K34" s="376"/>
      <c r="L34" s="376"/>
      <c r="M34" s="376"/>
      <c r="N34" s="376"/>
      <c r="O34" s="376"/>
      <c r="P34" s="377"/>
    </row>
    <row r="35" spans="1:16" x14ac:dyDescent="0.25">
      <c r="A35" s="444"/>
      <c r="B35" s="762"/>
      <c r="C35" s="763"/>
      <c r="D35" s="769"/>
      <c r="E35" s="769"/>
      <c r="F35" s="772"/>
      <c r="G35" s="760"/>
      <c r="H35" s="383" t="s">
        <v>48</v>
      </c>
      <c r="I35" s="447"/>
      <c r="J35" s="376"/>
      <c r="K35" s="376"/>
      <c r="L35" s="376"/>
      <c r="M35" s="376"/>
      <c r="N35" s="376"/>
      <c r="O35" s="376"/>
      <c r="P35" s="377"/>
    </row>
    <row r="36" spans="1:16" x14ac:dyDescent="0.25">
      <c r="A36" s="444"/>
      <c r="B36" s="762"/>
      <c r="C36" s="763"/>
      <c r="D36" s="769"/>
      <c r="E36" s="769"/>
      <c r="F36" s="772"/>
      <c r="G36" s="760"/>
      <c r="H36" s="383" t="s">
        <v>707</v>
      </c>
      <c r="I36" s="447"/>
      <c r="J36" s="376"/>
      <c r="K36" s="376"/>
      <c r="L36" s="376"/>
      <c r="M36" s="376"/>
      <c r="N36" s="376"/>
      <c r="O36" s="376"/>
      <c r="P36" s="377"/>
    </row>
    <row r="37" spans="1:16" ht="16.5" thickBot="1" x14ac:dyDescent="0.3">
      <c r="A37" s="444"/>
      <c r="B37" s="762"/>
      <c r="C37" s="763"/>
      <c r="D37" s="774"/>
      <c r="E37" s="774"/>
      <c r="F37" s="775"/>
      <c r="G37" s="761"/>
      <c r="H37" s="384" t="s">
        <v>708</v>
      </c>
      <c r="I37" s="448">
        <f>SUM(I33:I36)</f>
        <v>950000</v>
      </c>
      <c r="J37" s="378"/>
      <c r="K37" s="378"/>
      <c r="L37" s="378"/>
      <c r="M37" s="378"/>
      <c r="N37" s="378"/>
      <c r="O37" s="378"/>
      <c r="P37" s="379"/>
    </row>
    <row r="38" spans="1:16" ht="26.25" customHeight="1" x14ac:dyDescent="0.25">
      <c r="B38" s="762">
        <v>7</v>
      </c>
      <c r="C38" s="763" t="s">
        <v>752</v>
      </c>
      <c r="D38" s="768">
        <v>2022</v>
      </c>
      <c r="E38" s="768">
        <v>2022</v>
      </c>
      <c r="F38" s="771">
        <v>950000</v>
      </c>
      <c r="G38" s="759"/>
      <c r="H38" s="383" t="s">
        <v>705</v>
      </c>
      <c r="I38" s="447"/>
      <c r="J38" s="376"/>
      <c r="K38" s="376"/>
      <c r="L38" s="376"/>
      <c r="M38" s="376"/>
      <c r="N38" s="376"/>
      <c r="O38" s="376"/>
      <c r="P38" s="377"/>
    </row>
    <row r="39" spans="1:16" x14ac:dyDescent="0.25">
      <c r="B39" s="762"/>
      <c r="C39" s="763"/>
      <c r="D39" s="769"/>
      <c r="E39" s="769"/>
      <c r="F39" s="772"/>
      <c r="G39" s="760"/>
      <c r="H39" s="383" t="s">
        <v>706</v>
      </c>
      <c r="I39" s="447"/>
      <c r="J39" s="376"/>
      <c r="K39" s="376"/>
      <c r="L39" s="376"/>
      <c r="M39" s="376"/>
      <c r="N39" s="376"/>
      <c r="O39" s="376"/>
      <c r="P39" s="377"/>
    </row>
    <row r="40" spans="1:16" x14ac:dyDescent="0.25">
      <c r="B40" s="762"/>
      <c r="C40" s="763"/>
      <c r="D40" s="769"/>
      <c r="E40" s="769"/>
      <c r="F40" s="772"/>
      <c r="G40" s="760"/>
      <c r="H40" s="383" t="s">
        <v>48</v>
      </c>
      <c r="I40" s="447"/>
      <c r="J40" s="376"/>
      <c r="K40" s="376"/>
      <c r="L40" s="376"/>
      <c r="M40" s="376"/>
      <c r="N40" s="376"/>
      <c r="O40" s="376"/>
      <c r="P40" s="377"/>
    </row>
    <row r="41" spans="1:16" x14ac:dyDescent="0.25">
      <c r="B41" s="762"/>
      <c r="C41" s="763"/>
      <c r="D41" s="769"/>
      <c r="E41" s="769"/>
      <c r="F41" s="772"/>
      <c r="G41" s="760"/>
      <c r="H41" s="383" t="s">
        <v>707</v>
      </c>
      <c r="I41" s="447"/>
      <c r="J41" s="450">
        <v>594614</v>
      </c>
      <c r="K41" s="450">
        <v>736202</v>
      </c>
      <c r="L41" s="376"/>
      <c r="M41" s="376"/>
      <c r="N41" s="376"/>
      <c r="O41" s="376"/>
      <c r="P41" s="377"/>
    </row>
    <row r="42" spans="1:16" ht="16.5" thickBot="1" x14ac:dyDescent="0.3">
      <c r="B42" s="762"/>
      <c r="C42" s="763"/>
      <c r="D42" s="774"/>
      <c r="E42" s="774"/>
      <c r="F42" s="775"/>
      <c r="G42" s="761"/>
      <c r="H42" s="384" t="s">
        <v>708</v>
      </c>
      <c r="I42" s="448">
        <f>SUM(I38:I41)</f>
        <v>0</v>
      </c>
      <c r="J42" s="451">
        <v>594614</v>
      </c>
      <c r="K42" s="451">
        <v>736202</v>
      </c>
      <c r="L42" s="378"/>
      <c r="M42" s="378"/>
      <c r="N42" s="378"/>
      <c r="O42" s="378"/>
      <c r="P42" s="379"/>
    </row>
    <row r="43" spans="1:16" x14ac:dyDescent="0.25">
      <c r="B43" s="762">
        <v>8</v>
      </c>
      <c r="C43" s="763" t="s">
        <v>753</v>
      </c>
      <c r="D43" s="768">
        <v>2022</v>
      </c>
      <c r="E43" s="768">
        <v>2022</v>
      </c>
      <c r="F43" s="771">
        <v>800000</v>
      </c>
      <c r="G43" s="759"/>
      <c r="H43" s="383" t="s">
        <v>705</v>
      </c>
      <c r="I43" s="447">
        <v>800000</v>
      </c>
      <c r="J43" s="376"/>
      <c r="K43" s="376"/>
      <c r="L43" s="376"/>
      <c r="M43" s="376"/>
      <c r="N43" s="376"/>
      <c r="O43" s="376"/>
      <c r="P43" s="377"/>
    </row>
    <row r="44" spans="1:16" x14ac:dyDescent="0.25">
      <c r="B44" s="762"/>
      <c r="C44" s="763"/>
      <c r="D44" s="769"/>
      <c r="E44" s="769"/>
      <c r="F44" s="772"/>
      <c r="G44" s="760"/>
      <c r="H44" s="383" t="s">
        <v>706</v>
      </c>
      <c r="I44" s="447"/>
      <c r="J44" s="376"/>
      <c r="K44" s="376"/>
      <c r="L44" s="376"/>
      <c r="M44" s="376"/>
      <c r="N44" s="376"/>
      <c r="O44" s="376"/>
      <c r="P44" s="377"/>
    </row>
    <row r="45" spans="1:16" x14ac:dyDescent="0.25">
      <c r="B45" s="762"/>
      <c r="C45" s="763"/>
      <c r="D45" s="769"/>
      <c r="E45" s="769"/>
      <c r="F45" s="772"/>
      <c r="G45" s="760"/>
      <c r="H45" s="383" t="s">
        <v>48</v>
      </c>
      <c r="I45" s="447"/>
      <c r="J45" s="376"/>
      <c r="K45" s="376"/>
      <c r="L45" s="376"/>
      <c r="M45" s="376"/>
      <c r="N45" s="376"/>
      <c r="O45" s="376"/>
      <c r="P45" s="377"/>
    </row>
    <row r="46" spans="1:16" x14ac:dyDescent="0.25">
      <c r="B46" s="762"/>
      <c r="C46" s="763"/>
      <c r="D46" s="769"/>
      <c r="E46" s="769"/>
      <c r="F46" s="772"/>
      <c r="G46" s="760"/>
      <c r="H46" s="383" t="s">
        <v>707</v>
      </c>
      <c r="I46" s="447"/>
      <c r="J46" s="376"/>
      <c r="K46" s="376"/>
      <c r="L46" s="376"/>
      <c r="M46" s="376"/>
      <c r="N46" s="376"/>
      <c r="O46" s="376"/>
      <c r="P46" s="377"/>
    </row>
    <row r="47" spans="1:16" ht="16.5" thickBot="1" x14ac:dyDescent="0.3">
      <c r="B47" s="762"/>
      <c r="C47" s="763"/>
      <c r="D47" s="774"/>
      <c r="E47" s="774"/>
      <c r="F47" s="775"/>
      <c r="G47" s="761"/>
      <c r="H47" s="384" t="s">
        <v>708</v>
      </c>
      <c r="I47" s="448">
        <f>SUM(I43:I46)</f>
        <v>800000</v>
      </c>
      <c r="J47" s="378"/>
      <c r="K47" s="378"/>
      <c r="L47" s="378"/>
      <c r="M47" s="378"/>
      <c r="N47" s="378"/>
      <c r="O47" s="378"/>
      <c r="P47" s="379"/>
    </row>
    <row r="48" spans="1:16" ht="15.75" customHeight="1" x14ac:dyDescent="0.25">
      <c r="B48" s="762">
        <v>9</v>
      </c>
      <c r="C48" s="763" t="s">
        <v>754</v>
      </c>
      <c r="D48" s="768">
        <v>2022</v>
      </c>
      <c r="E48" s="768">
        <v>2022</v>
      </c>
      <c r="F48" s="771">
        <v>800000</v>
      </c>
      <c r="G48" s="759"/>
      <c r="H48" s="383" t="s">
        <v>705</v>
      </c>
      <c r="I48" s="447"/>
      <c r="J48" s="376"/>
      <c r="K48" s="376"/>
      <c r="L48" s="376"/>
      <c r="M48" s="376"/>
      <c r="N48" s="376"/>
      <c r="O48" s="376"/>
      <c r="P48" s="377"/>
    </row>
    <row r="49" spans="2:16" x14ac:dyDescent="0.25">
      <c r="B49" s="762"/>
      <c r="C49" s="763"/>
      <c r="D49" s="769"/>
      <c r="E49" s="769"/>
      <c r="F49" s="772"/>
      <c r="G49" s="760"/>
      <c r="H49" s="383" t="s">
        <v>706</v>
      </c>
      <c r="I49" s="447"/>
      <c r="J49" s="376"/>
      <c r="K49" s="376"/>
      <c r="L49" s="376"/>
      <c r="M49" s="376"/>
      <c r="N49" s="376"/>
      <c r="O49" s="376"/>
      <c r="P49" s="377"/>
    </row>
    <row r="50" spans="2:16" x14ac:dyDescent="0.25">
      <c r="B50" s="762"/>
      <c r="C50" s="763"/>
      <c r="D50" s="769"/>
      <c r="E50" s="769"/>
      <c r="F50" s="772"/>
      <c r="G50" s="760"/>
      <c r="H50" s="383" t="s">
        <v>48</v>
      </c>
      <c r="I50" s="447"/>
      <c r="J50" s="376"/>
      <c r="K50" s="376"/>
      <c r="L50" s="376"/>
      <c r="M50" s="376"/>
      <c r="N50" s="376"/>
      <c r="O50" s="376"/>
      <c r="P50" s="377"/>
    </row>
    <row r="51" spans="2:16" x14ac:dyDescent="0.25">
      <c r="B51" s="762"/>
      <c r="C51" s="763"/>
      <c r="D51" s="769"/>
      <c r="E51" s="769"/>
      <c r="F51" s="772"/>
      <c r="G51" s="760"/>
      <c r="H51" s="383" t="s">
        <v>707</v>
      </c>
      <c r="I51" s="447"/>
      <c r="J51" s="376"/>
      <c r="K51" s="376"/>
      <c r="L51" s="376"/>
      <c r="M51" s="376"/>
      <c r="N51" s="376"/>
      <c r="O51" s="376"/>
      <c r="P51" s="377"/>
    </row>
    <row r="52" spans="2:16" ht="16.5" thickBot="1" x14ac:dyDescent="0.3">
      <c r="B52" s="762"/>
      <c r="C52" s="763"/>
      <c r="D52" s="774"/>
      <c r="E52" s="774"/>
      <c r="F52" s="775"/>
      <c r="G52" s="761"/>
      <c r="H52" s="384" t="s">
        <v>708</v>
      </c>
      <c r="I52" s="448">
        <f>SUM(I48:I51)</f>
        <v>0</v>
      </c>
      <c r="J52" s="378"/>
      <c r="K52" s="378"/>
      <c r="L52" s="378"/>
      <c r="M52" s="378"/>
      <c r="N52" s="378"/>
      <c r="O52" s="378"/>
      <c r="P52" s="379"/>
    </row>
    <row r="53" spans="2:16" x14ac:dyDescent="0.25">
      <c r="B53" s="762">
        <v>10</v>
      </c>
      <c r="C53" s="763" t="s">
        <v>755</v>
      </c>
      <c r="D53" s="768">
        <v>2022</v>
      </c>
      <c r="E53" s="768">
        <v>2022</v>
      </c>
      <c r="F53" s="771">
        <v>720000</v>
      </c>
      <c r="G53" s="759"/>
      <c r="H53" s="383" t="s">
        <v>705</v>
      </c>
      <c r="I53" s="447">
        <v>720000</v>
      </c>
      <c r="J53" s="376"/>
      <c r="K53" s="376"/>
      <c r="L53" s="376"/>
      <c r="M53" s="376"/>
      <c r="N53" s="376"/>
      <c r="O53" s="376"/>
      <c r="P53" s="377"/>
    </row>
    <row r="54" spans="2:16" x14ac:dyDescent="0.25">
      <c r="B54" s="762"/>
      <c r="C54" s="763"/>
      <c r="D54" s="769"/>
      <c r="E54" s="769"/>
      <c r="F54" s="772"/>
      <c r="G54" s="760"/>
      <c r="H54" s="383" t="s">
        <v>706</v>
      </c>
      <c r="I54" s="447"/>
      <c r="J54" s="376"/>
      <c r="K54" s="376"/>
      <c r="L54" s="376"/>
      <c r="M54" s="376"/>
      <c r="N54" s="376"/>
      <c r="O54" s="376"/>
      <c r="P54" s="377"/>
    </row>
    <row r="55" spans="2:16" x14ac:dyDescent="0.25">
      <c r="B55" s="762"/>
      <c r="C55" s="763"/>
      <c r="D55" s="769"/>
      <c r="E55" s="769"/>
      <c r="F55" s="772"/>
      <c r="G55" s="760"/>
      <c r="H55" s="383" t="s">
        <v>48</v>
      </c>
      <c r="I55" s="447"/>
      <c r="J55" s="376"/>
      <c r="K55" s="376"/>
      <c r="L55" s="376"/>
      <c r="M55" s="376"/>
      <c r="N55" s="376"/>
      <c r="O55" s="376"/>
      <c r="P55" s="377"/>
    </row>
    <row r="56" spans="2:16" x14ac:dyDescent="0.25">
      <c r="B56" s="762"/>
      <c r="C56" s="763"/>
      <c r="D56" s="769"/>
      <c r="E56" s="769"/>
      <c r="F56" s="772"/>
      <c r="G56" s="760"/>
      <c r="H56" s="383" t="s">
        <v>707</v>
      </c>
      <c r="I56" s="447"/>
      <c r="J56" s="376"/>
      <c r="K56" s="450">
        <v>422500</v>
      </c>
      <c r="L56" s="376"/>
      <c r="M56" s="376"/>
      <c r="N56" s="376"/>
      <c r="O56" s="376"/>
      <c r="P56" s="377"/>
    </row>
    <row r="57" spans="2:16" ht="16.5" thickBot="1" x14ac:dyDescent="0.3">
      <c r="B57" s="762"/>
      <c r="C57" s="763"/>
      <c r="D57" s="774"/>
      <c r="E57" s="774"/>
      <c r="F57" s="775"/>
      <c r="G57" s="761"/>
      <c r="H57" s="384" t="s">
        <v>708</v>
      </c>
      <c r="I57" s="448">
        <f>SUM(I53:I56)</f>
        <v>720000</v>
      </c>
      <c r="J57" s="378"/>
      <c r="K57" s="451">
        <v>422500</v>
      </c>
      <c r="L57" s="378"/>
      <c r="M57" s="378"/>
      <c r="N57" s="378"/>
      <c r="O57" s="378"/>
      <c r="P57" s="379"/>
    </row>
    <row r="58" spans="2:16" ht="15.75" customHeight="1" x14ac:dyDescent="0.25">
      <c r="B58" s="762">
        <v>11</v>
      </c>
      <c r="C58" s="763" t="s">
        <v>756</v>
      </c>
      <c r="D58" s="768">
        <v>2022</v>
      </c>
      <c r="E58" s="768">
        <v>2022</v>
      </c>
      <c r="F58" s="771">
        <v>600000</v>
      </c>
      <c r="G58" s="759"/>
      <c r="H58" s="383" t="s">
        <v>705</v>
      </c>
      <c r="I58" s="447"/>
      <c r="J58" s="376"/>
      <c r="K58" s="376"/>
      <c r="L58" s="376"/>
      <c r="M58" s="376"/>
      <c r="N58" s="376"/>
      <c r="O58" s="376"/>
      <c r="P58" s="377"/>
    </row>
    <row r="59" spans="2:16" x14ac:dyDescent="0.25">
      <c r="B59" s="762"/>
      <c r="C59" s="763"/>
      <c r="D59" s="769"/>
      <c r="E59" s="769"/>
      <c r="F59" s="772"/>
      <c r="G59" s="760"/>
      <c r="H59" s="383" t="s">
        <v>706</v>
      </c>
      <c r="I59" s="447"/>
      <c r="J59" s="376"/>
      <c r="K59" s="376"/>
      <c r="L59" s="376"/>
      <c r="M59" s="376"/>
      <c r="N59" s="376"/>
      <c r="O59" s="376"/>
      <c r="P59" s="377"/>
    </row>
    <row r="60" spans="2:16" x14ac:dyDescent="0.25">
      <c r="B60" s="762"/>
      <c r="C60" s="763"/>
      <c r="D60" s="769"/>
      <c r="E60" s="769"/>
      <c r="F60" s="772"/>
      <c r="G60" s="760"/>
      <c r="H60" s="383" t="s">
        <v>48</v>
      </c>
      <c r="I60" s="447"/>
      <c r="J60" s="376"/>
      <c r="K60" s="376"/>
      <c r="L60" s="376"/>
      <c r="M60" s="376"/>
      <c r="N60" s="376"/>
      <c r="O60" s="376"/>
      <c r="P60" s="377"/>
    </row>
    <row r="61" spans="2:16" x14ac:dyDescent="0.25">
      <c r="B61" s="762"/>
      <c r="C61" s="763"/>
      <c r="D61" s="769"/>
      <c r="E61" s="769"/>
      <c r="F61" s="772"/>
      <c r="G61" s="760"/>
      <c r="H61" s="383" t="s">
        <v>707</v>
      </c>
      <c r="I61" s="447"/>
      <c r="J61" s="376"/>
      <c r="K61" s="376"/>
      <c r="L61" s="376"/>
      <c r="M61" s="376"/>
      <c r="N61" s="376"/>
      <c r="O61" s="376"/>
      <c r="P61" s="377"/>
    </row>
    <row r="62" spans="2:16" ht="16.5" thickBot="1" x14ac:dyDescent="0.3">
      <c r="B62" s="762"/>
      <c r="C62" s="763"/>
      <c r="D62" s="774"/>
      <c r="E62" s="774"/>
      <c r="F62" s="775"/>
      <c r="G62" s="761"/>
      <c r="H62" s="384" t="s">
        <v>708</v>
      </c>
      <c r="I62" s="448">
        <f>SUM(I58:I61)</f>
        <v>0</v>
      </c>
      <c r="J62" s="378"/>
      <c r="K62" s="378"/>
      <c r="L62" s="378"/>
      <c r="M62" s="378"/>
      <c r="N62" s="378"/>
      <c r="O62" s="378"/>
      <c r="P62" s="379"/>
    </row>
    <row r="63" spans="2:16" x14ac:dyDescent="0.25">
      <c r="B63" s="762">
        <v>12</v>
      </c>
      <c r="C63" s="763" t="s">
        <v>757</v>
      </c>
      <c r="D63" s="768">
        <v>2022</v>
      </c>
      <c r="E63" s="768">
        <v>2022</v>
      </c>
      <c r="F63" s="771">
        <v>500000</v>
      </c>
      <c r="G63" s="759"/>
      <c r="H63" s="383" t="s">
        <v>705</v>
      </c>
      <c r="I63" s="447">
        <v>500000</v>
      </c>
      <c r="J63" s="376"/>
      <c r="K63" s="376"/>
      <c r="L63" s="376"/>
      <c r="M63" s="376"/>
      <c r="N63" s="376"/>
      <c r="O63" s="376"/>
      <c r="P63" s="377"/>
    </row>
    <row r="64" spans="2:16" x14ac:dyDescent="0.25">
      <c r="B64" s="762"/>
      <c r="C64" s="763"/>
      <c r="D64" s="769"/>
      <c r="E64" s="769"/>
      <c r="F64" s="772"/>
      <c r="G64" s="760"/>
      <c r="H64" s="383" t="s">
        <v>706</v>
      </c>
      <c r="I64" s="447"/>
      <c r="J64" s="376"/>
      <c r="K64" s="376"/>
      <c r="L64" s="376"/>
      <c r="M64" s="376"/>
      <c r="N64" s="376"/>
      <c r="O64" s="376"/>
      <c r="P64" s="377"/>
    </row>
    <row r="65" spans="2:16" x14ac:dyDescent="0.25">
      <c r="B65" s="762"/>
      <c r="C65" s="763"/>
      <c r="D65" s="769"/>
      <c r="E65" s="769"/>
      <c r="F65" s="772"/>
      <c r="G65" s="760"/>
      <c r="H65" s="383" t="s">
        <v>48</v>
      </c>
      <c r="I65" s="447"/>
      <c r="J65" s="376"/>
      <c r="K65" s="376"/>
      <c r="L65" s="376"/>
      <c r="M65" s="376"/>
      <c r="N65" s="376"/>
      <c r="O65" s="376"/>
      <c r="P65" s="377"/>
    </row>
    <row r="66" spans="2:16" x14ac:dyDescent="0.25">
      <c r="B66" s="762"/>
      <c r="C66" s="763"/>
      <c r="D66" s="769"/>
      <c r="E66" s="769"/>
      <c r="F66" s="772"/>
      <c r="G66" s="760"/>
      <c r="H66" s="383" t="s">
        <v>707</v>
      </c>
      <c r="I66" s="447"/>
      <c r="J66" s="376"/>
      <c r="K66" s="476">
        <v>117500</v>
      </c>
      <c r="L66" s="376"/>
      <c r="M66" s="376"/>
      <c r="N66" s="376"/>
      <c r="O66" s="376"/>
      <c r="P66" s="377"/>
    </row>
    <row r="67" spans="2:16" ht="16.5" thickBot="1" x14ac:dyDescent="0.3">
      <c r="B67" s="762"/>
      <c r="C67" s="763"/>
      <c r="D67" s="774"/>
      <c r="E67" s="774"/>
      <c r="F67" s="775"/>
      <c r="G67" s="761"/>
      <c r="H67" s="384" t="s">
        <v>708</v>
      </c>
      <c r="I67" s="448">
        <f>SUM(I63:I66)</f>
        <v>500000</v>
      </c>
      <c r="J67" s="378"/>
      <c r="K67" s="451">
        <v>117500</v>
      </c>
      <c r="L67" s="378"/>
      <c r="M67" s="378"/>
      <c r="N67" s="378"/>
      <c r="O67" s="378"/>
      <c r="P67" s="379"/>
    </row>
    <row r="68" spans="2:16" x14ac:dyDescent="0.25">
      <c r="B68" s="762">
        <v>13</v>
      </c>
      <c r="C68" s="763" t="s">
        <v>758</v>
      </c>
      <c r="D68" s="768">
        <v>2022</v>
      </c>
      <c r="E68" s="768">
        <v>2022</v>
      </c>
      <c r="F68" s="771">
        <v>500000</v>
      </c>
      <c r="G68" s="759"/>
      <c r="H68" s="383" t="s">
        <v>705</v>
      </c>
      <c r="I68" s="447">
        <v>500000</v>
      </c>
      <c r="J68" s="376"/>
      <c r="K68" s="376"/>
      <c r="L68" s="376"/>
      <c r="M68" s="376"/>
      <c r="N68" s="376"/>
      <c r="O68" s="376"/>
      <c r="P68" s="377"/>
    </row>
    <row r="69" spans="2:16" x14ac:dyDescent="0.25">
      <c r="B69" s="762"/>
      <c r="C69" s="763"/>
      <c r="D69" s="769"/>
      <c r="E69" s="769"/>
      <c r="F69" s="772"/>
      <c r="G69" s="760"/>
      <c r="H69" s="383" t="s">
        <v>706</v>
      </c>
      <c r="I69" s="447"/>
      <c r="J69" s="376"/>
      <c r="K69" s="376"/>
      <c r="L69" s="376"/>
      <c r="M69" s="376"/>
      <c r="N69" s="376"/>
      <c r="O69" s="376"/>
      <c r="P69" s="377"/>
    </row>
    <row r="70" spans="2:16" x14ac:dyDescent="0.25">
      <c r="B70" s="762"/>
      <c r="C70" s="763"/>
      <c r="D70" s="769"/>
      <c r="E70" s="769"/>
      <c r="F70" s="772"/>
      <c r="G70" s="760"/>
      <c r="H70" s="383" t="s">
        <v>48</v>
      </c>
      <c r="I70" s="447"/>
      <c r="J70" s="376"/>
      <c r="K70" s="376"/>
      <c r="L70" s="376"/>
      <c r="M70" s="376"/>
      <c r="N70" s="376"/>
      <c r="O70" s="376"/>
      <c r="P70" s="377"/>
    </row>
    <row r="71" spans="2:16" x14ac:dyDescent="0.25">
      <c r="B71" s="762"/>
      <c r="C71" s="763"/>
      <c r="D71" s="769"/>
      <c r="E71" s="769"/>
      <c r="F71" s="772"/>
      <c r="G71" s="760"/>
      <c r="H71" s="383" t="s">
        <v>707</v>
      </c>
      <c r="I71" s="447"/>
      <c r="J71" s="376"/>
      <c r="K71" s="376"/>
      <c r="L71" s="376"/>
      <c r="M71" s="376"/>
      <c r="N71" s="376"/>
      <c r="O71" s="376"/>
      <c r="P71" s="377"/>
    </row>
    <row r="72" spans="2:16" ht="16.5" thickBot="1" x14ac:dyDescent="0.3">
      <c r="B72" s="762"/>
      <c r="C72" s="763"/>
      <c r="D72" s="774"/>
      <c r="E72" s="774"/>
      <c r="F72" s="775"/>
      <c r="G72" s="761"/>
      <c r="H72" s="384" t="s">
        <v>708</v>
      </c>
      <c r="I72" s="448">
        <f>SUM(I68:I71)</f>
        <v>500000</v>
      </c>
      <c r="J72" s="378"/>
      <c r="K72" s="378"/>
      <c r="L72" s="378"/>
      <c r="M72" s="378"/>
      <c r="N72" s="378"/>
      <c r="O72" s="378"/>
      <c r="P72" s="379"/>
    </row>
    <row r="73" spans="2:16" x14ac:dyDescent="0.25">
      <c r="B73" s="762">
        <v>14</v>
      </c>
      <c r="C73" s="763" t="s">
        <v>759</v>
      </c>
      <c r="D73" s="768">
        <v>2022</v>
      </c>
      <c r="E73" s="768">
        <v>2022</v>
      </c>
      <c r="F73" s="771">
        <v>500000</v>
      </c>
      <c r="G73" s="759"/>
      <c r="H73" s="383" t="s">
        <v>705</v>
      </c>
      <c r="I73" s="447">
        <v>500000</v>
      </c>
      <c r="J73" s="376"/>
      <c r="K73" s="376"/>
      <c r="L73" s="376"/>
      <c r="M73" s="376"/>
      <c r="N73" s="376"/>
      <c r="O73" s="376"/>
      <c r="P73" s="377"/>
    </row>
    <row r="74" spans="2:16" x14ac:dyDescent="0.25">
      <c r="B74" s="762"/>
      <c r="C74" s="763"/>
      <c r="D74" s="769"/>
      <c r="E74" s="769"/>
      <c r="F74" s="772"/>
      <c r="G74" s="760"/>
      <c r="H74" s="383" t="s">
        <v>706</v>
      </c>
      <c r="I74" s="447"/>
      <c r="J74" s="376"/>
      <c r="K74" s="376"/>
      <c r="L74" s="376"/>
      <c r="M74" s="376"/>
      <c r="N74" s="376"/>
      <c r="O74" s="376"/>
      <c r="P74" s="377"/>
    </row>
    <row r="75" spans="2:16" x14ac:dyDescent="0.25">
      <c r="B75" s="762"/>
      <c r="C75" s="763"/>
      <c r="D75" s="769"/>
      <c r="E75" s="769"/>
      <c r="F75" s="772"/>
      <c r="G75" s="760"/>
      <c r="H75" s="383" t="s">
        <v>48</v>
      </c>
      <c r="I75" s="447"/>
      <c r="J75" s="376"/>
      <c r="K75" s="376"/>
      <c r="L75" s="376"/>
      <c r="M75" s="376"/>
      <c r="N75" s="376"/>
      <c r="O75" s="376"/>
      <c r="P75" s="377"/>
    </row>
    <row r="76" spans="2:16" x14ac:dyDescent="0.25">
      <c r="B76" s="762"/>
      <c r="C76" s="763"/>
      <c r="D76" s="769"/>
      <c r="E76" s="769"/>
      <c r="F76" s="772"/>
      <c r="G76" s="760"/>
      <c r="H76" s="383" t="s">
        <v>707</v>
      </c>
      <c r="I76" s="447"/>
      <c r="J76" s="376"/>
      <c r="K76" s="376"/>
      <c r="L76" s="376"/>
      <c r="M76" s="376"/>
      <c r="N76" s="376"/>
      <c r="O76" s="376"/>
      <c r="P76" s="377"/>
    </row>
    <row r="77" spans="2:16" x14ac:dyDescent="0.25">
      <c r="B77" s="762"/>
      <c r="C77" s="763"/>
      <c r="D77" s="770"/>
      <c r="E77" s="770"/>
      <c r="F77" s="773"/>
      <c r="G77" s="761"/>
      <c r="H77" s="384" t="s">
        <v>708</v>
      </c>
      <c r="I77" s="448">
        <f>SUM(I73:I76)</f>
        <v>500000</v>
      </c>
      <c r="J77" s="378"/>
      <c r="K77" s="378"/>
      <c r="L77" s="378"/>
      <c r="M77" s="378"/>
      <c r="N77" s="378"/>
      <c r="O77" s="378"/>
      <c r="P77" s="379"/>
    </row>
    <row r="78" spans="2:16" ht="15.75" customHeight="1" x14ac:dyDescent="0.25">
      <c r="B78" s="762">
        <v>15</v>
      </c>
      <c r="C78" s="763" t="s">
        <v>760</v>
      </c>
      <c r="D78" s="764">
        <v>2022</v>
      </c>
      <c r="E78" s="764">
        <v>2022</v>
      </c>
      <c r="F78" s="766">
        <v>500000</v>
      </c>
      <c r="G78" s="759"/>
      <c r="H78" s="383" t="s">
        <v>705</v>
      </c>
      <c r="I78" s="449">
        <v>500000</v>
      </c>
      <c r="J78" s="376"/>
      <c r="K78" s="376"/>
      <c r="L78" s="376"/>
      <c r="M78" s="376"/>
      <c r="N78" s="376"/>
      <c r="O78" s="376"/>
      <c r="P78" s="377"/>
    </row>
    <row r="79" spans="2:16" x14ac:dyDescent="0.25">
      <c r="B79" s="762"/>
      <c r="C79" s="763"/>
      <c r="D79" s="764"/>
      <c r="E79" s="764"/>
      <c r="F79" s="766"/>
      <c r="G79" s="760"/>
      <c r="H79" s="383" t="s">
        <v>706</v>
      </c>
      <c r="I79" s="447"/>
      <c r="J79" s="376"/>
      <c r="K79" s="376"/>
      <c r="L79" s="376"/>
      <c r="M79" s="376"/>
      <c r="N79" s="376"/>
      <c r="O79" s="376"/>
      <c r="P79" s="377"/>
    </row>
    <row r="80" spans="2:16" x14ac:dyDescent="0.25">
      <c r="B80" s="762"/>
      <c r="C80" s="763"/>
      <c r="D80" s="764"/>
      <c r="E80" s="764"/>
      <c r="F80" s="766"/>
      <c r="G80" s="760"/>
      <c r="H80" s="383" t="s">
        <v>48</v>
      </c>
      <c r="I80" s="447"/>
      <c r="J80" s="376"/>
      <c r="K80" s="376"/>
      <c r="L80" s="376"/>
      <c r="M80" s="376"/>
      <c r="N80" s="376"/>
      <c r="O80" s="376"/>
      <c r="P80" s="377"/>
    </row>
    <row r="81" spans="2:16" x14ac:dyDescent="0.25">
      <c r="B81" s="762"/>
      <c r="C81" s="763"/>
      <c r="D81" s="764"/>
      <c r="E81" s="764"/>
      <c r="F81" s="766"/>
      <c r="G81" s="760"/>
      <c r="H81" s="383" t="s">
        <v>707</v>
      </c>
      <c r="I81" s="447"/>
      <c r="J81" s="376"/>
      <c r="K81" s="376"/>
      <c r="L81" s="376"/>
      <c r="M81" s="376"/>
      <c r="N81" s="376"/>
      <c r="O81" s="376"/>
      <c r="P81" s="377"/>
    </row>
    <row r="82" spans="2:16" ht="16.5" thickBot="1" x14ac:dyDescent="0.3">
      <c r="B82" s="762"/>
      <c r="C82" s="763"/>
      <c r="D82" s="765"/>
      <c r="E82" s="765"/>
      <c r="F82" s="767"/>
      <c r="G82" s="761"/>
      <c r="H82" s="384" t="s">
        <v>708</v>
      </c>
      <c r="I82" s="448">
        <f>SUM(I78:I81)</f>
        <v>500000</v>
      </c>
      <c r="J82" s="378"/>
      <c r="K82" s="378"/>
      <c r="L82" s="378"/>
      <c r="M82" s="378"/>
      <c r="N82" s="378"/>
      <c r="O82" s="378"/>
      <c r="P82" s="379"/>
    </row>
    <row r="83" spans="2:16" ht="16.5" thickBot="1" x14ac:dyDescent="0.3">
      <c r="B83" s="755" t="s">
        <v>709</v>
      </c>
      <c r="C83" s="756"/>
      <c r="D83" s="757"/>
      <c r="E83" s="758"/>
      <c r="F83" s="445">
        <f>SUM(F8:F82)</f>
        <v>16470000</v>
      </c>
      <c r="G83" s="385"/>
      <c r="H83" s="380"/>
      <c r="I83" s="446">
        <f>I17+I22+I27+I32+I37+I47+I57+I67+I72+I77+I82</f>
        <v>7170000</v>
      </c>
      <c r="J83" s="446">
        <f>J12+J17+J22+J27+J32+J37+J42+J47+J52+J57+J62+J67+J72+J77+J82</f>
        <v>594614</v>
      </c>
      <c r="K83" s="381">
        <f>K42+K57+K67</f>
        <v>1276202</v>
      </c>
      <c r="L83" s="381"/>
      <c r="M83" s="381"/>
      <c r="N83" s="381"/>
      <c r="O83" s="381"/>
      <c r="P83" s="381"/>
    </row>
  </sheetData>
  <mergeCells count="100">
    <mergeCell ref="D33:D37"/>
    <mergeCell ref="E33:E37"/>
    <mergeCell ref="B38:B42"/>
    <mergeCell ref="C38:C42"/>
    <mergeCell ref="D38:D42"/>
    <mergeCell ref="E38:E42"/>
    <mergeCell ref="F33:F37"/>
    <mergeCell ref="G33:G37"/>
    <mergeCell ref="B23:B27"/>
    <mergeCell ref="C23:C27"/>
    <mergeCell ref="D23:D27"/>
    <mergeCell ref="E23:E27"/>
    <mergeCell ref="F23:F27"/>
    <mergeCell ref="G23:G27"/>
    <mergeCell ref="B28:B32"/>
    <mergeCell ref="C28:C32"/>
    <mergeCell ref="D28:D32"/>
    <mergeCell ref="E28:E32"/>
    <mergeCell ref="F28:F32"/>
    <mergeCell ref="G28:G32"/>
    <mergeCell ref="B33:B37"/>
    <mergeCell ref="C33:C3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F38:F42"/>
    <mergeCell ref="G38:G42"/>
    <mergeCell ref="B43:B47"/>
    <mergeCell ref="C43:C47"/>
    <mergeCell ref="D43:D47"/>
    <mergeCell ref="E43:E47"/>
    <mergeCell ref="F43:F47"/>
    <mergeCell ref="G43:G47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G58:G62"/>
    <mergeCell ref="B63:B67"/>
    <mergeCell ref="C63:C67"/>
    <mergeCell ref="D63:D67"/>
    <mergeCell ref="E63:E67"/>
    <mergeCell ref="F63:F67"/>
    <mergeCell ref="G63:G67"/>
    <mergeCell ref="B58:B62"/>
    <mergeCell ref="C58:C62"/>
    <mergeCell ref="D58:D62"/>
    <mergeCell ref="E58:E62"/>
    <mergeCell ref="F58:F62"/>
    <mergeCell ref="G68:G72"/>
    <mergeCell ref="B73:B77"/>
    <mergeCell ref="C73:C77"/>
    <mergeCell ref="D73:D77"/>
    <mergeCell ref="E73:E77"/>
    <mergeCell ref="F73:F77"/>
    <mergeCell ref="G73:G77"/>
    <mergeCell ref="B68:B72"/>
    <mergeCell ref="C68:C72"/>
    <mergeCell ref="D68:D72"/>
    <mergeCell ref="E68:E72"/>
    <mergeCell ref="F68:F72"/>
    <mergeCell ref="B83:E83"/>
    <mergeCell ref="G78:G82"/>
    <mergeCell ref="B78:B82"/>
    <mergeCell ref="C78:C82"/>
    <mergeCell ref="D78:D82"/>
    <mergeCell ref="E78:E82"/>
    <mergeCell ref="F78:F82"/>
  </mergeCells>
  <pageMargins left="0.11811023622047245" right="0.11811023622047245" top="0.74803149606299213" bottom="0.74803149606299213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G42"/>
  <sheetViews>
    <sheetView showGridLines="0" topLeftCell="A28" workbookViewId="0">
      <selection activeCell="B1" sqref="B1:F43"/>
    </sheetView>
  </sheetViews>
  <sheetFormatPr defaultRowHeight="12.75" x14ac:dyDescent="0.2"/>
  <cols>
    <col min="1" max="1" width="1.5703125" style="193" customWidth="1"/>
    <col min="2" max="2" width="39.140625" style="193" customWidth="1"/>
    <col min="3" max="6" width="20.7109375" style="193" customWidth="1"/>
    <col min="7" max="16384" width="9.140625" style="193"/>
  </cols>
  <sheetData>
    <row r="1" spans="2:6" ht="15.75" x14ac:dyDescent="0.25">
      <c r="F1" s="9" t="s">
        <v>209</v>
      </c>
    </row>
    <row r="2" spans="2:6" ht="15.75" customHeight="1" x14ac:dyDescent="0.25">
      <c r="B2" s="575" t="s">
        <v>688</v>
      </c>
      <c r="C2" s="575"/>
      <c r="D2" s="575"/>
      <c r="E2" s="575"/>
      <c r="F2" s="575"/>
    </row>
    <row r="3" spans="2:6" ht="40.5" customHeight="1" x14ac:dyDescent="0.2">
      <c r="B3" s="195"/>
      <c r="C3" s="195"/>
      <c r="D3" s="195"/>
      <c r="E3" s="195"/>
      <c r="F3" s="195"/>
    </row>
    <row r="4" spans="2:6" ht="15.75" x14ac:dyDescent="0.25">
      <c r="B4" s="575" t="s">
        <v>762</v>
      </c>
      <c r="C4" s="575"/>
      <c r="D4" s="575"/>
      <c r="E4" s="575"/>
      <c r="F4" s="575"/>
    </row>
    <row r="5" spans="2:6" ht="13.5" thickBot="1" x14ac:dyDescent="0.25">
      <c r="F5" s="194" t="s">
        <v>2</v>
      </c>
    </row>
    <row r="6" spans="2:6" ht="36" customHeight="1" thickBot="1" x14ac:dyDescent="0.25">
      <c r="B6" s="199" t="s">
        <v>270</v>
      </c>
      <c r="C6" s="198" t="s">
        <v>763</v>
      </c>
      <c r="D6" s="198" t="s">
        <v>837</v>
      </c>
      <c r="E6" s="198" t="s">
        <v>675</v>
      </c>
      <c r="F6" s="198" t="s">
        <v>676</v>
      </c>
    </row>
    <row r="7" spans="2:6" ht="30" customHeight="1" x14ac:dyDescent="0.2">
      <c r="B7" s="196" t="s">
        <v>236</v>
      </c>
      <c r="C7" s="354">
        <f>12575354+2000</f>
        <v>12577354</v>
      </c>
      <c r="D7" s="354">
        <v>18842657</v>
      </c>
      <c r="E7" s="354"/>
      <c r="F7" s="354"/>
    </row>
    <row r="8" spans="2:6" ht="30" customHeight="1" x14ac:dyDescent="0.2">
      <c r="B8" s="196" t="s">
        <v>271</v>
      </c>
      <c r="C8" s="355">
        <v>45890</v>
      </c>
      <c r="D8" s="355">
        <v>28980</v>
      </c>
      <c r="E8" s="357"/>
      <c r="F8" s="357"/>
    </row>
    <row r="9" spans="2:6" ht="30" customHeight="1" thickBot="1" x14ac:dyDescent="0.25">
      <c r="B9" s="197" t="s">
        <v>237</v>
      </c>
      <c r="C9" s="356"/>
      <c r="D9" s="356"/>
      <c r="E9" s="356"/>
      <c r="F9" s="356"/>
    </row>
    <row r="10" spans="2:6" ht="13.5" thickTop="1" x14ac:dyDescent="0.2">
      <c r="B10" s="796" t="s">
        <v>261</v>
      </c>
      <c r="C10" s="798">
        <f>C7+C8+C9</f>
        <v>12623244</v>
      </c>
      <c r="D10" s="798">
        <f>D7+D8</f>
        <v>18871637</v>
      </c>
      <c r="E10" s="798"/>
      <c r="F10" s="798"/>
    </row>
    <row r="11" spans="2:6" ht="15" customHeight="1" thickBot="1" x14ac:dyDescent="0.25">
      <c r="B11" s="797"/>
      <c r="C11" s="799"/>
      <c r="D11" s="799"/>
      <c r="E11" s="799"/>
      <c r="F11" s="799"/>
    </row>
    <row r="12" spans="2:6" x14ac:dyDescent="0.2">
      <c r="B12" s="353" t="s">
        <v>580</v>
      </c>
    </row>
    <row r="13" spans="2:6" x14ac:dyDescent="0.2">
      <c r="B13" s="195"/>
    </row>
    <row r="14" spans="2:6" ht="15.75" x14ac:dyDescent="0.25">
      <c r="B14" s="575" t="s">
        <v>764</v>
      </c>
      <c r="C14" s="575"/>
      <c r="D14" s="575"/>
      <c r="E14" s="575"/>
      <c r="F14" s="575"/>
    </row>
    <row r="15" spans="2:6" ht="13.5" thickBot="1" x14ac:dyDescent="0.25">
      <c r="F15" s="194" t="s">
        <v>2</v>
      </c>
    </row>
    <row r="16" spans="2:6" ht="36" customHeight="1" thickBot="1" x14ac:dyDescent="0.25">
      <c r="B16" s="199" t="s">
        <v>272</v>
      </c>
      <c r="C16" s="198" t="s">
        <v>763</v>
      </c>
      <c r="D16" s="198" t="s">
        <v>837</v>
      </c>
      <c r="E16" s="198" t="s">
        <v>675</v>
      </c>
      <c r="F16" s="198" t="s">
        <v>676</v>
      </c>
    </row>
    <row r="17" spans="1:7" ht="30" customHeight="1" x14ac:dyDescent="0.2">
      <c r="B17" s="196" t="s">
        <v>236</v>
      </c>
      <c r="C17" s="354">
        <v>14715713</v>
      </c>
      <c r="D17" s="354">
        <v>6866958</v>
      </c>
      <c r="E17" s="354"/>
      <c r="F17" s="354"/>
    </row>
    <row r="18" spans="1:7" ht="30" customHeight="1" x14ac:dyDescent="0.2">
      <c r="B18" s="196" t="s">
        <v>271</v>
      </c>
      <c r="C18" s="355"/>
      <c r="D18" s="355"/>
      <c r="E18" s="355"/>
      <c r="F18" s="355"/>
    </row>
    <row r="19" spans="1:7" ht="30" customHeight="1" thickBot="1" x14ac:dyDescent="0.25">
      <c r="B19" s="197" t="s">
        <v>237</v>
      </c>
      <c r="C19" s="356">
        <v>10489218</v>
      </c>
      <c r="D19" s="356">
        <v>10314638</v>
      </c>
      <c r="E19" s="356"/>
      <c r="F19" s="356"/>
    </row>
    <row r="20" spans="1:7" ht="13.5" thickTop="1" x14ac:dyDescent="0.2">
      <c r="B20" s="796" t="s">
        <v>261</v>
      </c>
      <c r="C20" s="798">
        <f>C17+C18+C19</f>
        <v>25204931</v>
      </c>
      <c r="D20" s="798">
        <f>D17+D19</f>
        <v>17181596</v>
      </c>
      <c r="E20" s="798"/>
      <c r="F20" s="798"/>
    </row>
    <row r="21" spans="1:7" ht="15" customHeight="1" thickBot="1" x14ac:dyDescent="0.25">
      <c r="B21" s="797"/>
      <c r="C21" s="799"/>
      <c r="D21" s="799"/>
      <c r="E21" s="799"/>
      <c r="F21" s="799"/>
    </row>
    <row r="22" spans="1:7" ht="15" customHeight="1" x14ac:dyDescent="0.2">
      <c r="B22" s="353" t="s">
        <v>580</v>
      </c>
      <c r="C22" s="371"/>
      <c r="D22" s="371"/>
      <c r="E22" s="371"/>
      <c r="F22" s="371"/>
    </row>
    <row r="23" spans="1:7" ht="10.5" customHeight="1" x14ac:dyDescent="0.2">
      <c r="B23" s="200"/>
      <c r="C23" s="371"/>
      <c r="D23" s="371"/>
      <c r="E23" s="371"/>
      <c r="F23" s="371"/>
    </row>
    <row r="24" spans="1:7" ht="15" customHeight="1" x14ac:dyDescent="0.2">
      <c r="B24" s="790" t="s">
        <v>710</v>
      </c>
      <c r="C24" s="790"/>
      <c r="D24" s="790"/>
      <c r="E24" s="790"/>
      <c r="F24" s="790"/>
    </row>
    <row r="25" spans="1:7" ht="13.5" thickBot="1" x14ac:dyDescent="0.25">
      <c r="B25" s="477"/>
      <c r="C25" s="478"/>
      <c r="D25" s="478"/>
      <c r="E25" s="479"/>
      <c r="F25" s="480" t="s">
        <v>2</v>
      </c>
    </row>
    <row r="26" spans="1:7" ht="48" customHeight="1" thickBot="1" x14ac:dyDescent="0.25">
      <c r="B26" s="481"/>
      <c r="C26" s="482" t="s">
        <v>717</v>
      </c>
      <c r="D26" s="483" t="s">
        <v>712</v>
      </c>
      <c r="E26" s="484" t="s">
        <v>716</v>
      </c>
      <c r="F26" s="485" t="s">
        <v>712</v>
      </c>
    </row>
    <row r="27" spans="1:7" ht="34.5" customHeight="1" thickBot="1" x14ac:dyDescent="0.25">
      <c r="A27" s="209"/>
      <c r="B27" s="486" t="s">
        <v>787</v>
      </c>
      <c r="C27" s="487">
        <v>10</v>
      </c>
      <c r="D27" s="488" t="s">
        <v>788</v>
      </c>
      <c r="E27" s="489">
        <v>28</v>
      </c>
      <c r="F27" s="487">
        <v>136798440.34</v>
      </c>
    </row>
    <row r="28" spans="1:7" x14ac:dyDescent="0.2">
      <c r="B28" s="477" t="s">
        <v>580</v>
      </c>
      <c r="C28" s="478"/>
      <c r="D28" s="478"/>
      <c r="E28" s="478"/>
      <c r="F28" s="478"/>
    </row>
    <row r="29" spans="1:7" ht="13.5" thickBot="1" x14ac:dyDescent="0.25">
      <c r="B29" s="490"/>
      <c r="C29" s="490"/>
      <c r="D29" s="490"/>
      <c r="E29" s="490"/>
      <c r="F29" s="480" t="s">
        <v>2</v>
      </c>
      <c r="G29" s="195"/>
    </row>
    <row r="30" spans="1:7" ht="36.75" customHeight="1" thickBot="1" x14ac:dyDescent="0.25">
      <c r="B30" s="791" t="s">
        <v>711</v>
      </c>
      <c r="C30" s="792"/>
      <c r="D30" s="792"/>
      <c r="E30" s="793"/>
      <c r="F30" s="491" t="s">
        <v>713</v>
      </c>
      <c r="G30" s="367"/>
    </row>
    <row r="31" spans="1:7" ht="40.5" customHeight="1" thickBot="1" x14ac:dyDescent="0.25">
      <c r="B31" s="492" t="s">
        <v>789</v>
      </c>
      <c r="C31" s="493" t="s">
        <v>790</v>
      </c>
      <c r="D31" s="493" t="s">
        <v>791</v>
      </c>
      <c r="E31" s="493" t="s">
        <v>792</v>
      </c>
      <c r="F31" s="493" t="s">
        <v>793</v>
      </c>
      <c r="G31" s="195"/>
    </row>
    <row r="32" spans="1:7" ht="40.5" customHeight="1" x14ac:dyDescent="0.2">
      <c r="B32" s="794" t="s">
        <v>794</v>
      </c>
      <c r="C32" s="794" t="s">
        <v>790</v>
      </c>
      <c r="D32" s="494" t="s">
        <v>795</v>
      </c>
      <c r="E32" s="794" t="s">
        <v>796</v>
      </c>
      <c r="F32" s="794" t="s">
        <v>797</v>
      </c>
      <c r="G32" s="195"/>
    </row>
    <row r="33" spans="2:7" ht="40.5" customHeight="1" thickBot="1" x14ac:dyDescent="0.25">
      <c r="B33" s="795"/>
      <c r="C33" s="795"/>
      <c r="D33" s="495" t="s">
        <v>798</v>
      </c>
      <c r="E33" s="795"/>
      <c r="F33" s="795"/>
      <c r="G33" s="195"/>
    </row>
    <row r="34" spans="2:7" ht="40.5" customHeight="1" thickBot="1" x14ac:dyDescent="0.25">
      <c r="B34" s="492" t="s">
        <v>789</v>
      </c>
      <c r="C34" s="493" t="s">
        <v>799</v>
      </c>
      <c r="D34" s="493" t="s">
        <v>795</v>
      </c>
      <c r="E34" s="493" t="s">
        <v>800</v>
      </c>
      <c r="F34" s="493" t="s">
        <v>801</v>
      </c>
      <c r="G34" s="195"/>
    </row>
    <row r="35" spans="2:7" ht="40.5" customHeight="1" x14ac:dyDescent="0.2">
      <c r="B35" s="794" t="s">
        <v>794</v>
      </c>
      <c r="C35" s="794" t="s">
        <v>799</v>
      </c>
      <c r="D35" s="794" t="s">
        <v>795</v>
      </c>
      <c r="E35" s="794" t="s">
        <v>802</v>
      </c>
      <c r="F35" s="794" t="s">
        <v>803</v>
      </c>
      <c r="G35" s="195"/>
    </row>
    <row r="36" spans="2:7" ht="40.5" customHeight="1" thickBot="1" x14ac:dyDescent="0.25">
      <c r="B36" s="795"/>
      <c r="C36" s="795"/>
      <c r="D36" s="795"/>
      <c r="E36" s="795"/>
      <c r="F36" s="795"/>
      <c r="G36" s="195"/>
    </row>
    <row r="37" spans="2:7" ht="40.5" customHeight="1" thickBot="1" x14ac:dyDescent="0.25">
      <c r="B37" s="492" t="s">
        <v>804</v>
      </c>
      <c r="C37" s="493" t="s">
        <v>799</v>
      </c>
      <c r="D37" s="493" t="s">
        <v>795</v>
      </c>
      <c r="E37" s="493" t="s">
        <v>805</v>
      </c>
      <c r="F37" s="493" t="s">
        <v>806</v>
      </c>
      <c r="G37" s="195"/>
    </row>
    <row r="38" spans="2:7" ht="40.5" customHeight="1" thickBot="1" x14ac:dyDescent="0.25">
      <c r="B38" s="496" t="s">
        <v>807</v>
      </c>
      <c r="C38" s="497" t="s">
        <v>808</v>
      </c>
      <c r="D38" s="497" t="s">
        <v>795</v>
      </c>
      <c r="E38" s="497" t="s">
        <v>809</v>
      </c>
      <c r="F38" s="497" t="s">
        <v>810</v>
      </c>
      <c r="G38" s="195"/>
    </row>
    <row r="39" spans="2:7" ht="3" customHeight="1" x14ac:dyDescent="0.2">
      <c r="F39" s="195"/>
      <c r="G39" s="195"/>
    </row>
    <row r="40" spans="2:7" ht="12.75" customHeight="1" x14ac:dyDescent="0.2">
      <c r="B40" s="789" t="s">
        <v>715</v>
      </c>
      <c r="C40" s="789"/>
      <c r="D40" s="789"/>
      <c r="E40" s="789"/>
      <c r="F40" s="789"/>
      <c r="G40" s="195"/>
    </row>
    <row r="41" spans="2:7" ht="26.25" customHeight="1" x14ac:dyDescent="0.2">
      <c r="B41" s="789"/>
      <c r="C41" s="789"/>
      <c r="D41" s="789"/>
      <c r="E41" s="789"/>
      <c r="F41" s="789"/>
      <c r="G41" s="195"/>
    </row>
    <row r="42" spans="2:7" ht="15" x14ac:dyDescent="0.25">
      <c r="B42" s="498" t="s">
        <v>714</v>
      </c>
    </row>
  </sheetData>
  <mergeCells count="25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40:F41"/>
    <mergeCell ref="B24:F24"/>
    <mergeCell ref="B30:E30"/>
    <mergeCell ref="B32:B33"/>
    <mergeCell ref="C32:C33"/>
    <mergeCell ref="E32:E33"/>
    <mergeCell ref="F32:F33"/>
    <mergeCell ref="B35:B36"/>
    <mergeCell ref="C35:C36"/>
    <mergeCell ref="D35:D36"/>
    <mergeCell ref="E35:E36"/>
    <mergeCell ref="F35:F36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45"/>
  <sheetViews>
    <sheetView showGridLines="0" topLeftCell="A70" workbookViewId="0">
      <selection activeCell="B1" sqref="B1:I145"/>
    </sheetView>
  </sheetViews>
  <sheetFormatPr defaultRowHeight="15.75" x14ac:dyDescent="0.2"/>
  <cols>
    <col min="1" max="1" width="1.5703125" style="193" customWidth="1"/>
    <col min="2" max="2" width="21.7109375" style="193" customWidth="1"/>
    <col min="3" max="3" width="45.7109375" style="193" customWidth="1"/>
    <col min="4" max="4" width="7.5703125" style="193" customWidth="1"/>
    <col min="5" max="5" width="18.28515625" style="69" customWidth="1"/>
    <col min="6" max="6" width="15.7109375" style="69" customWidth="1"/>
    <col min="7" max="8" width="18.28515625" style="69" customWidth="1"/>
    <col min="9" max="9" width="16.5703125" style="193" customWidth="1"/>
    <col min="10" max="256" width="9.140625" style="193"/>
    <col min="257" max="257" width="2.7109375" style="193" customWidth="1"/>
    <col min="258" max="258" width="21.7109375" style="193" customWidth="1"/>
    <col min="259" max="259" width="45.7109375" style="193" customWidth="1"/>
    <col min="260" max="260" width="7.5703125" style="193" customWidth="1"/>
    <col min="261" max="264" width="15.7109375" style="193" customWidth="1"/>
    <col min="265" max="512" width="9.140625" style="193"/>
    <col min="513" max="513" width="2.7109375" style="193" customWidth="1"/>
    <col min="514" max="514" width="21.7109375" style="193" customWidth="1"/>
    <col min="515" max="515" width="45.7109375" style="193" customWidth="1"/>
    <col min="516" max="516" width="7.5703125" style="193" customWidth="1"/>
    <col min="517" max="520" width="15.7109375" style="193" customWidth="1"/>
    <col min="521" max="768" width="9.140625" style="193"/>
    <col min="769" max="769" width="2.7109375" style="193" customWidth="1"/>
    <col min="770" max="770" width="21.7109375" style="193" customWidth="1"/>
    <col min="771" max="771" width="45.7109375" style="193" customWidth="1"/>
    <col min="772" max="772" width="7.5703125" style="193" customWidth="1"/>
    <col min="773" max="776" width="15.7109375" style="193" customWidth="1"/>
    <col min="777" max="1024" width="9.140625" style="193"/>
    <col min="1025" max="1025" width="2.7109375" style="193" customWidth="1"/>
    <col min="1026" max="1026" width="21.7109375" style="193" customWidth="1"/>
    <col min="1027" max="1027" width="45.7109375" style="193" customWidth="1"/>
    <col min="1028" max="1028" width="7.5703125" style="193" customWidth="1"/>
    <col min="1029" max="1032" width="15.7109375" style="193" customWidth="1"/>
    <col min="1033" max="1280" width="9.140625" style="193"/>
    <col min="1281" max="1281" width="2.7109375" style="193" customWidth="1"/>
    <col min="1282" max="1282" width="21.7109375" style="193" customWidth="1"/>
    <col min="1283" max="1283" width="45.7109375" style="193" customWidth="1"/>
    <col min="1284" max="1284" width="7.5703125" style="193" customWidth="1"/>
    <col min="1285" max="1288" width="15.7109375" style="193" customWidth="1"/>
    <col min="1289" max="1536" width="9.140625" style="193"/>
    <col min="1537" max="1537" width="2.7109375" style="193" customWidth="1"/>
    <col min="1538" max="1538" width="21.7109375" style="193" customWidth="1"/>
    <col min="1539" max="1539" width="45.7109375" style="193" customWidth="1"/>
    <col min="1540" max="1540" width="7.5703125" style="193" customWidth="1"/>
    <col min="1541" max="1544" width="15.7109375" style="193" customWidth="1"/>
    <col min="1545" max="1792" width="9.140625" style="193"/>
    <col min="1793" max="1793" width="2.7109375" style="193" customWidth="1"/>
    <col min="1794" max="1794" width="21.7109375" style="193" customWidth="1"/>
    <col min="1795" max="1795" width="45.7109375" style="193" customWidth="1"/>
    <col min="1796" max="1796" width="7.5703125" style="193" customWidth="1"/>
    <col min="1797" max="1800" width="15.7109375" style="193" customWidth="1"/>
    <col min="1801" max="2048" width="9.140625" style="193"/>
    <col min="2049" max="2049" width="2.7109375" style="193" customWidth="1"/>
    <col min="2050" max="2050" width="21.7109375" style="193" customWidth="1"/>
    <col min="2051" max="2051" width="45.7109375" style="193" customWidth="1"/>
    <col min="2052" max="2052" width="7.5703125" style="193" customWidth="1"/>
    <col min="2053" max="2056" width="15.7109375" style="193" customWidth="1"/>
    <col min="2057" max="2304" width="9.140625" style="193"/>
    <col min="2305" max="2305" width="2.7109375" style="193" customWidth="1"/>
    <col min="2306" max="2306" width="21.7109375" style="193" customWidth="1"/>
    <col min="2307" max="2307" width="45.7109375" style="193" customWidth="1"/>
    <col min="2308" max="2308" width="7.5703125" style="193" customWidth="1"/>
    <col min="2309" max="2312" width="15.7109375" style="193" customWidth="1"/>
    <col min="2313" max="2560" width="9.140625" style="193"/>
    <col min="2561" max="2561" width="2.7109375" style="193" customWidth="1"/>
    <col min="2562" max="2562" width="21.7109375" style="193" customWidth="1"/>
    <col min="2563" max="2563" width="45.7109375" style="193" customWidth="1"/>
    <col min="2564" max="2564" width="7.5703125" style="193" customWidth="1"/>
    <col min="2565" max="2568" width="15.7109375" style="193" customWidth="1"/>
    <col min="2569" max="2816" width="9.140625" style="193"/>
    <col min="2817" max="2817" width="2.7109375" style="193" customWidth="1"/>
    <col min="2818" max="2818" width="21.7109375" style="193" customWidth="1"/>
    <col min="2819" max="2819" width="45.7109375" style="193" customWidth="1"/>
    <col min="2820" max="2820" width="7.5703125" style="193" customWidth="1"/>
    <col min="2821" max="2824" width="15.7109375" style="193" customWidth="1"/>
    <col min="2825" max="3072" width="9.140625" style="193"/>
    <col min="3073" max="3073" width="2.7109375" style="193" customWidth="1"/>
    <col min="3074" max="3074" width="21.7109375" style="193" customWidth="1"/>
    <col min="3075" max="3075" width="45.7109375" style="193" customWidth="1"/>
    <col min="3076" max="3076" width="7.5703125" style="193" customWidth="1"/>
    <col min="3077" max="3080" width="15.7109375" style="193" customWidth="1"/>
    <col min="3081" max="3328" width="9.140625" style="193"/>
    <col min="3329" max="3329" width="2.7109375" style="193" customWidth="1"/>
    <col min="3330" max="3330" width="21.7109375" style="193" customWidth="1"/>
    <col min="3331" max="3331" width="45.7109375" style="193" customWidth="1"/>
    <col min="3332" max="3332" width="7.5703125" style="193" customWidth="1"/>
    <col min="3333" max="3336" width="15.7109375" style="193" customWidth="1"/>
    <col min="3337" max="3584" width="9.140625" style="193"/>
    <col min="3585" max="3585" width="2.7109375" style="193" customWidth="1"/>
    <col min="3586" max="3586" width="21.7109375" style="193" customWidth="1"/>
    <col min="3587" max="3587" width="45.7109375" style="193" customWidth="1"/>
    <col min="3588" max="3588" width="7.5703125" style="193" customWidth="1"/>
    <col min="3589" max="3592" width="15.7109375" style="193" customWidth="1"/>
    <col min="3593" max="3840" width="9.140625" style="193"/>
    <col min="3841" max="3841" width="2.7109375" style="193" customWidth="1"/>
    <col min="3842" max="3842" width="21.7109375" style="193" customWidth="1"/>
    <col min="3843" max="3843" width="45.7109375" style="193" customWidth="1"/>
    <col min="3844" max="3844" width="7.5703125" style="193" customWidth="1"/>
    <col min="3845" max="3848" width="15.7109375" style="193" customWidth="1"/>
    <col min="3849" max="4096" width="9.140625" style="193"/>
    <col min="4097" max="4097" width="2.7109375" style="193" customWidth="1"/>
    <col min="4098" max="4098" width="21.7109375" style="193" customWidth="1"/>
    <col min="4099" max="4099" width="45.7109375" style="193" customWidth="1"/>
    <col min="4100" max="4100" width="7.5703125" style="193" customWidth="1"/>
    <col min="4101" max="4104" width="15.7109375" style="193" customWidth="1"/>
    <col min="4105" max="4352" width="9.140625" style="193"/>
    <col min="4353" max="4353" width="2.7109375" style="193" customWidth="1"/>
    <col min="4354" max="4354" width="21.7109375" style="193" customWidth="1"/>
    <col min="4355" max="4355" width="45.7109375" style="193" customWidth="1"/>
    <col min="4356" max="4356" width="7.5703125" style="193" customWidth="1"/>
    <col min="4357" max="4360" width="15.7109375" style="193" customWidth="1"/>
    <col min="4361" max="4608" width="9.140625" style="193"/>
    <col min="4609" max="4609" width="2.7109375" style="193" customWidth="1"/>
    <col min="4610" max="4610" width="21.7109375" style="193" customWidth="1"/>
    <col min="4611" max="4611" width="45.7109375" style="193" customWidth="1"/>
    <col min="4612" max="4612" width="7.5703125" style="193" customWidth="1"/>
    <col min="4613" max="4616" width="15.7109375" style="193" customWidth="1"/>
    <col min="4617" max="4864" width="9.140625" style="193"/>
    <col min="4865" max="4865" width="2.7109375" style="193" customWidth="1"/>
    <col min="4866" max="4866" width="21.7109375" style="193" customWidth="1"/>
    <col min="4867" max="4867" width="45.7109375" style="193" customWidth="1"/>
    <col min="4868" max="4868" width="7.5703125" style="193" customWidth="1"/>
    <col min="4869" max="4872" width="15.7109375" style="193" customWidth="1"/>
    <col min="4873" max="5120" width="9.140625" style="193"/>
    <col min="5121" max="5121" width="2.7109375" style="193" customWidth="1"/>
    <col min="5122" max="5122" width="21.7109375" style="193" customWidth="1"/>
    <col min="5123" max="5123" width="45.7109375" style="193" customWidth="1"/>
    <col min="5124" max="5124" width="7.5703125" style="193" customWidth="1"/>
    <col min="5125" max="5128" width="15.7109375" style="193" customWidth="1"/>
    <col min="5129" max="5376" width="9.140625" style="193"/>
    <col min="5377" max="5377" width="2.7109375" style="193" customWidth="1"/>
    <col min="5378" max="5378" width="21.7109375" style="193" customWidth="1"/>
    <col min="5379" max="5379" width="45.7109375" style="193" customWidth="1"/>
    <col min="5380" max="5380" width="7.5703125" style="193" customWidth="1"/>
    <col min="5381" max="5384" width="15.7109375" style="193" customWidth="1"/>
    <col min="5385" max="5632" width="9.140625" style="193"/>
    <col min="5633" max="5633" width="2.7109375" style="193" customWidth="1"/>
    <col min="5634" max="5634" width="21.7109375" style="193" customWidth="1"/>
    <col min="5635" max="5635" width="45.7109375" style="193" customWidth="1"/>
    <col min="5636" max="5636" width="7.5703125" style="193" customWidth="1"/>
    <col min="5637" max="5640" width="15.7109375" style="193" customWidth="1"/>
    <col min="5641" max="5888" width="9.140625" style="193"/>
    <col min="5889" max="5889" width="2.7109375" style="193" customWidth="1"/>
    <col min="5890" max="5890" width="21.7109375" style="193" customWidth="1"/>
    <col min="5891" max="5891" width="45.7109375" style="193" customWidth="1"/>
    <col min="5892" max="5892" width="7.5703125" style="193" customWidth="1"/>
    <col min="5893" max="5896" width="15.7109375" style="193" customWidth="1"/>
    <col min="5897" max="6144" width="9.140625" style="193"/>
    <col min="6145" max="6145" width="2.7109375" style="193" customWidth="1"/>
    <col min="6146" max="6146" width="21.7109375" style="193" customWidth="1"/>
    <col min="6147" max="6147" width="45.7109375" style="193" customWidth="1"/>
    <col min="6148" max="6148" width="7.5703125" style="193" customWidth="1"/>
    <col min="6149" max="6152" width="15.7109375" style="193" customWidth="1"/>
    <col min="6153" max="6400" width="9.140625" style="193"/>
    <col min="6401" max="6401" width="2.7109375" style="193" customWidth="1"/>
    <col min="6402" max="6402" width="21.7109375" style="193" customWidth="1"/>
    <col min="6403" max="6403" width="45.7109375" style="193" customWidth="1"/>
    <col min="6404" max="6404" width="7.5703125" style="193" customWidth="1"/>
    <col min="6405" max="6408" width="15.7109375" style="193" customWidth="1"/>
    <col min="6409" max="6656" width="9.140625" style="193"/>
    <col min="6657" max="6657" width="2.7109375" style="193" customWidth="1"/>
    <col min="6658" max="6658" width="21.7109375" style="193" customWidth="1"/>
    <col min="6659" max="6659" width="45.7109375" style="193" customWidth="1"/>
    <col min="6660" max="6660" width="7.5703125" style="193" customWidth="1"/>
    <col min="6661" max="6664" width="15.7109375" style="193" customWidth="1"/>
    <col min="6665" max="6912" width="9.140625" style="193"/>
    <col min="6913" max="6913" width="2.7109375" style="193" customWidth="1"/>
    <col min="6914" max="6914" width="21.7109375" style="193" customWidth="1"/>
    <col min="6915" max="6915" width="45.7109375" style="193" customWidth="1"/>
    <col min="6916" max="6916" width="7.5703125" style="193" customWidth="1"/>
    <col min="6917" max="6920" width="15.7109375" style="193" customWidth="1"/>
    <col min="6921" max="7168" width="9.140625" style="193"/>
    <col min="7169" max="7169" width="2.7109375" style="193" customWidth="1"/>
    <col min="7170" max="7170" width="21.7109375" style="193" customWidth="1"/>
    <col min="7171" max="7171" width="45.7109375" style="193" customWidth="1"/>
    <col min="7172" max="7172" width="7.5703125" style="193" customWidth="1"/>
    <col min="7173" max="7176" width="15.7109375" style="193" customWidth="1"/>
    <col min="7177" max="7424" width="9.140625" style="193"/>
    <col min="7425" max="7425" width="2.7109375" style="193" customWidth="1"/>
    <col min="7426" max="7426" width="21.7109375" style="193" customWidth="1"/>
    <col min="7427" max="7427" width="45.7109375" style="193" customWidth="1"/>
    <col min="7428" max="7428" width="7.5703125" style="193" customWidth="1"/>
    <col min="7429" max="7432" width="15.7109375" style="193" customWidth="1"/>
    <col min="7433" max="7680" width="9.140625" style="193"/>
    <col min="7681" max="7681" width="2.7109375" style="193" customWidth="1"/>
    <col min="7682" max="7682" width="21.7109375" style="193" customWidth="1"/>
    <col min="7683" max="7683" width="45.7109375" style="193" customWidth="1"/>
    <col min="7684" max="7684" width="7.5703125" style="193" customWidth="1"/>
    <col min="7685" max="7688" width="15.7109375" style="193" customWidth="1"/>
    <col min="7689" max="7936" width="9.140625" style="193"/>
    <col min="7937" max="7937" width="2.7109375" style="193" customWidth="1"/>
    <col min="7938" max="7938" width="21.7109375" style="193" customWidth="1"/>
    <col min="7939" max="7939" width="45.7109375" style="193" customWidth="1"/>
    <col min="7940" max="7940" width="7.5703125" style="193" customWidth="1"/>
    <col min="7941" max="7944" width="15.7109375" style="193" customWidth="1"/>
    <col min="7945" max="8192" width="9.140625" style="193"/>
    <col min="8193" max="8193" width="2.7109375" style="193" customWidth="1"/>
    <col min="8194" max="8194" width="21.7109375" style="193" customWidth="1"/>
    <col min="8195" max="8195" width="45.7109375" style="193" customWidth="1"/>
    <col min="8196" max="8196" width="7.5703125" style="193" customWidth="1"/>
    <col min="8197" max="8200" width="15.7109375" style="193" customWidth="1"/>
    <col min="8201" max="8448" width="9.140625" style="193"/>
    <col min="8449" max="8449" width="2.7109375" style="193" customWidth="1"/>
    <col min="8450" max="8450" width="21.7109375" style="193" customWidth="1"/>
    <col min="8451" max="8451" width="45.7109375" style="193" customWidth="1"/>
    <col min="8452" max="8452" width="7.5703125" style="193" customWidth="1"/>
    <col min="8453" max="8456" width="15.7109375" style="193" customWidth="1"/>
    <col min="8457" max="8704" width="9.140625" style="193"/>
    <col min="8705" max="8705" width="2.7109375" style="193" customWidth="1"/>
    <col min="8706" max="8706" width="21.7109375" style="193" customWidth="1"/>
    <col min="8707" max="8707" width="45.7109375" style="193" customWidth="1"/>
    <col min="8708" max="8708" width="7.5703125" style="193" customWidth="1"/>
    <col min="8709" max="8712" width="15.7109375" style="193" customWidth="1"/>
    <col min="8713" max="8960" width="9.140625" style="193"/>
    <col min="8961" max="8961" width="2.7109375" style="193" customWidth="1"/>
    <col min="8962" max="8962" width="21.7109375" style="193" customWidth="1"/>
    <col min="8963" max="8963" width="45.7109375" style="193" customWidth="1"/>
    <col min="8964" max="8964" width="7.5703125" style="193" customWidth="1"/>
    <col min="8965" max="8968" width="15.7109375" style="193" customWidth="1"/>
    <col min="8969" max="9216" width="9.140625" style="193"/>
    <col min="9217" max="9217" width="2.7109375" style="193" customWidth="1"/>
    <col min="9218" max="9218" width="21.7109375" style="193" customWidth="1"/>
    <col min="9219" max="9219" width="45.7109375" style="193" customWidth="1"/>
    <col min="9220" max="9220" width="7.5703125" style="193" customWidth="1"/>
    <col min="9221" max="9224" width="15.7109375" style="193" customWidth="1"/>
    <col min="9225" max="9472" width="9.140625" style="193"/>
    <col min="9473" max="9473" width="2.7109375" style="193" customWidth="1"/>
    <col min="9474" max="9474" width="21.7109375" style="193" customWidth="1"/>
    <col min="9475" max="9475" width="45.7109375" style="193" customWidth="1"/>
    <col min="9476" max="9476" width="7.5703125" style="193" customWidth="1"/>
    <col min="9477" max="9480" width="15.7109375" style="193" customWidth="1"/>
    <col min="9481" max="9728" width="9.140625" style="193"/>
    <col min="9729" max="9729" width="2.7109375" style="193" customWidth="1"/>
    <col min="9730" max="9730" width="21.7109375" style="193" customWidth="1"/>
    <col min="9731" max="9731" width="45.7109375" style="193" customWidth="1"/>
    <col min="9732" max="9732" width="7.5703125" style="193" customWidth="1"/>
    <col min="9733" max="9736" width="15.7109375" style="193" customWidth="1"/>
    <col min="9737" max="9984" width="9.140625" style="193"/>
    <col min="9985" max="9985" width="2.7109375" style="193" customWidth="1"/>
    <col min="9986" max="9986" width="21.7109375" style="193" customWidth="1"/>
    <col min="9987" max="9987" width="45.7109375" style="193" customWidth="1"/>
    <col min="9988" max="9988" width="7.5703125" style="193" customWidth="1"/>
    <col min="9989" max="9992" width="15.7109375" style="193" customWidth="1"/>
    <col min="9993" max="10240" width="9.140625" style="193"/>
    <col min="10241" max="10241" width="2.7109375" style="193" customWidth="1"/>
    <col min="10242" max="10242" width="21.7109375" style="193" customWidth="1"/>
    <col min="10243" max="10243" width="45.7109375" style="193" customWidth="1"/>
    <col min="10244" max="10244" width="7.5703125" style="193" customWidth="1"/>
    <col min="10245" max="10248" width="15.7109375" style="193" customWidth="1"/>
    <col min="10249" max="10496" width="9.140625" style="193"/>
    <col min="10497" max="10497" width="2.7109375" style="193" customWidth="1"/>
    <col min="10498" max="10498" width="21.7109375" style="193" customWidth="1"/>
    <col min="10499" max="10499" width="45.7109375" style="193" customWidth="1"/>
    <col min="10500" max="10500" width="7.5703125" style="193" customWidth="1"/>
    <col min="10501" max="10504" width="15.7109375" style="193" customWidth="1"/>
    <col min="10505" max="10752" width="9.140625" style="193"/>
    <col min="10753" max="10753" width="2.7109375" style="193" customWidth="1"/>
    <col min="10754" max="10754" width="21.7109375" style="193" customWidth="1"/>
    <col min="10755" max="10755" width="45.7109375" style="193" customWidth="1"/>
    <col min="10756" max="10756" width="7.5703125" style="193" customWidth="1"/>
    <col min="10757" max="10760" width="15.7109375" style="193" customWidth="1"/>
    <col min="10761" max="11008" width="9.140625" style="193"/>
    <col min="11009" max="11009" width="2.7109375" style="193" customWidth="1"/>
    <col min="11010" max="11010" width="21.7109375" style="193" customWidth="1"/>
    <col min="11011" max="11011" width="45.7109375" style="193" customWidth="1"/>
    <col min="11012" max="11012" width="7.5703125" style="193" customWidth="1"/>
    <col min="11013" max="11016" width="15.7109375" style="193" customWidth="1"/>
    <col min="11017" max="11264" width="9.140625" style="193"/>
    <col min="11265" max="11265" width="2.7109375" style="193" customWidth="1"/>
    <col min="11266" max="11266" width="21.7109375" style="193" customWidth="1"/>
    <col min="11267" max="11267" width="45.7109375" style="193" customWidth="1"/>
    <col min="11268" max="11268" width="7.5703125" style="193" customWidth="1"/>
    <col min="11269" max="11272" width="15.7109375" style="193" customWidth="1"/>
    <col min="11273" max="11520" width="9.140625" style="193"/>
    <col min="11521" max="11521" width="2.7109375" style="193" customWidth="1"/>
    <col min="11522" max="11522" width="21.7109375" style="193" customWidth="1"/>
    <col min="11523" max="11523" width="45.7109375" style="193" customWidth="1"/>
    <col min="11524" max="11524" width="7.5703125" style="193" customWidth="1"/>
    <col min="11525" max="11528" width="15.7109375" style="193" customWidth="1"/>
    <col min="11529" max="11776" width="9.140625" style="193"/>
    <col min="11777" max="11777" width="2.7109375" style="193" customWidth="1"/>
    <col min="11778" max="11778" width="21.7109375" style="193" customWidth="1"/>
    <col min="11779" max="11779" width="45.7109375" style="193" customWidth="1"/>
    <col min="11780" max="11780" width="7.5703125" style="193" customWidth="1"/>
    <col min="11781" max="11784" width="15.7109375" style="193" customWidth="1"/>
    <col min="11785" max="12032" width="9.140625" style="193"/>
    <col min="12033" max="12033" width="2.7109375" style="193" customWidth="1"/>
    <col min="12034" max="12034" width="21.7109375" style="193" customWidth="1"/>
    <col min="12035" max="12035" width="45.7109375" style="193" customWidth="1"/>
    <col min="12036" max="12036" width="7.5703125" style="193" customWidth="1"/>
    <col min="12037" max="12040" width="15.7109375" style="193" customWidth="1"/>
    <col min="12041" max="12288" width="9.140625" style="193"/>
    <col min="12289" max="12289" width="2.7109375" style="193" customWidth="1"/>
    <col min="12290" max="12290" width="21.7109375" style="193" customWidth="1"/>
    <col min="12291" max="12291" width="45.7109375" style="193" customWidth="1"/>
    <col min="12292" max="12292" width="7.5703125" style="193" customWidth="1"/>
    <col min="12293" max="12296" width="15.7109375" style="193" customWidth="1"/>
    <col min="12297" max="12544" width="9.140625" style="193"/>
    <col min="12545" max="12545" width="2.7109375" style="193" customWidth="1"/>
    <col min="12546" max="12546" width="21.7109375" style="193" customWidth="1"/>
    <col min="12547" max="12547" width="45.7109375" style="193" customWidth="1"/>
    <col min="12548" max="12548" width="7.5703125" style="193" customWidth="1"/>
    <col min="12549" max="12552" width="15.7109375" style="193" customWidth="1"/>
    <col min="12553" max="12800" width="9.140625" style="193"/>
    <col min="12801" max="12801" width="2.7109375" style="193" customWidth="1"/>
    <col min="12802" max="12802" width="21.7109375" style="193" customWidth="1"/>
    <col min="12803" max="12803" width="45.7109375" style="193" customWidth="1"/>
    <col min="12804" max="12804" width="7.5703125" style="193" customWidth="1"/>
    <col min="12805" max="12808" width="15.7109375" style="193" customWidth="1"/>
    <col min="12809" max="13056" width="9.140625" style="193"/>
    <col min="13057" max="13057" width="2.7109375" style="193" customWidth="1"/>
    <col min="13058" max="13058" width="21.7109375" style="193" customWidth="1"/>
    <col min="13059" max="13059" width="45.7109375" style="193" customWidth="1"/>
    <col min="13060" max="13060" width="7.5703125" style="193" customWidth="1"/>
    <col min="13061" max="13064" width="15.7109375" style="193" customWidth="1"/>
    <col min="13065" max="13312" width="9.140625" style="193"/>
    <col min="13313" max="13313" width="2.7109375" style="193" customWidth="1"/>
    <col min="13314" max="13314" width="21.7109375" style="193" customWidth="1"/>
    <col min="13315" max="13315" width="45.7109375" style="193" customWidth="1"/>
    <col min="13316" max="13316" width="7.5703125" style="193" customWidth="1"/>
    <col min="13317" max="13320" width="15.7109375" style="193" customWidth="1"/>
    <col min="13321" max="13568" width="9.140625" style="193"/>
    <col min="13569" max="13569" width="2.7109375" style="193" customWidth="1"/>
    <col min="13570" max="13570" width="21.7109375" style="193" customWidth="1"/>
    <col min="13571" max="13571" width="45.7109375" style="193" customWidth="1"/>
    <col min="13572" max="13572" width="7.5703125" style="193" customWidth="1"/>
    <col min="13573" max="13576" width="15.7109375" style="193" customWidth="1"/>
    <col min="13577" max="13824" width="9.140625" style="193"/>
    <col min="13825" max="13825" width="2.7109375" style="193" customWidth="1"/>
    <col min="13826" max="13826" width="21.7109375" style="193" customWidth="1"/>
    <col min="13827" max="13827" width="45.7109375" style="193" customWidth="1"/>
    <col min="13828" max="13828" width="7.5703125" style="193" customWidth="1"/>
    <col min="13829" max="13832" width="15.7109375" style="193" customWidth="1"/>
    <col min="13833" max="14080" width="9.140625" style="193"/>
    <col min="14081" max="14081" width="2.7109375" style="193" customWidth="1"/>
    <col min="14082" max="14082" width="21.7109375" style="193" customWidth="1"/>
    <col min="14083" max="14083" width="45.7109375" style="193" customWidth="1"/>
    <col min="14084" max="14084" width="7.5703125" style="193" customWidth="1"/>
    <col min="14085" max="14088" width="15.7109375" style="193" customWidth="1"/>
    <col min="14089" max="14336" width="9.140625" style="193"/>
    <col min="14337" max="14337" width="2.7109375" style="193" customWidth="1"/>
    <col min="14338" max="14338" width="21.7109375" style="193" customWidth="1"/>
    <col min="14339" max="14339" width="45.7109375" style="193" customWidth="1"/>
    <col min="14340" max="14340" width="7.5703125" style="193" customWidth="1"/>
    <col min="14341" max="14344" width="15.7109375" style="193" customWidth="1"/>
    <col min="14345" max="14592" width="9.140625" style="193"/>
    <col min="14593" max="14593" width="2.7109375" style="193" customWidth="1"/>
    <col min="14594" max="14594" width="21.7109375" style="193" customWidth="1"/>
    <col min="14595" max="14595" width="45.7109375" style="193" customWidth="1"/>
    <col min="14596" max="14596" width="7.5703125" style="193" customWidth="1"/>
    <col min="14597" max="14600" width="15.7109375" style="193" customWidth="1"/>
    <col min="14601" max="14848" width="9.140625" style="193"/>
    <col min="14849" max="14849" width="2.7109375" style="193" customWidth="1"/>
    <col min="14850" max="14850" width="21.7109375" style="193" customWidth="1"/>
    <col min="14851" max="14851" width="45.7109375" style="193" customWidth="1"/>
    <col min="14852" max="14852" width="7.5703125" style="193" customWidth="1"/>
    <col min="14853" max="14856" width="15.7109375" style="193" customWidth="1"/>
    <col min="14857" max="15104" width="9.140625" style="193"/>
    <col min="15105" max="15105" width="2.7109375" style="193" customWidth="1"/>
    <col min="15106" max="15106" width="21.7109375" style="193" customWidth="1"/>
    <col min="15107" max="15107" width="45.7109375" style="193" customWidth="1"/>
    <col min="15108" max="15108" width="7.5703125" style="193" customWidth="1"/>
    <col min="15109" max="15112" width="15.7109375" style="193" customWidth="1"/>
    <col min="15113" max="15360" width="9.140625" style="193"/>
    <col min="15361" max="15361" width="2.7109375" style="193" customWidth="1"/>
    <col min="15362" max="15362" width="21.7109375" style="193" customWidth="1"/>
    <col min="15363" max="15363" width="45.7109375" style="193" customWidth="1"/>
    <col min="15364" max="15364" width="7.5703125" style="193" customWidth="1"/>
    <col min="15365" max="15368" width="15.7109375" style="193" customWidth="1"/>
    <col min="15369" max="15616" width="9.140625" style="193"/>
    <col min="15617" max="15617" width="2.7109375" style="193" customWidth="1"/>
    <col min="15618" max="15618" width="21.7109375" style="193" customWidth="1"/>
    <col min="15619" max="15619" width="45.7109375" style="193" customWidth="1"/>
    <col min="15620" max="15620" width="7.5703125" style="193" customWidth="1"/>
    <col min="15621" max="15624" width="15.7109375" style="193" customWidth="1"/>
    <col min="15625" max="15872" width="9.140625" style="193"/>
    <col min="15873" max="15873" width="2.7109375" style="193" customWidth="1"/>
    <col min="15874" max="15874" width="21.7109375" style="193" customWidth="1"/>
    <col min="15875" max="15875" width="45.7109375" style="193" customWidth="1"/>
    <col min="15876" max="15876" width="7.5703125" style="193" customWidth="1"/>
    <col min="15877" max="15880" width="15.7109375" style="193" customWidth="1"/>
    <col min="15881" max="16128" width="9.140625" style="193"/>
    <col min="16129" max="16129" width="2.7109375" style="193" customWidth="1"/>
    <col min="16130" max="16130" width="21.7109375" style="193" customWidth="1"/>
    <col min="16131" max="16131" width="45.7109375" style="193" customWidth="1"/>
    <col min="16132" max="16132" width="7.5703125" style="193" customWidth="1"/>
    <col min="16133" max="16136" width="15.7109375" style="193" customWidth="1"/>
    <col min="16137" max="16384" width="9.140625" style="193"/>
  </cols>
  <sheetData>
    <row r="1" spans="1:12" ht="12.75" customHeight="1" x14ac:dyDescent="0.2">
      <c r="H1" s="205"/>
      <c r="I1" s="205" t="s">
        <v>573</v>
      </c>
    </row>
    <row r="2" spans="1:12" ht="17.25" customHeight="1" x14ac:dyDescent="0.2">
      <c r="B2" s="555" t="s">
        <v>819</v>
      </c>
      <c r="C2" s="555"/>
      <c r="D2" s="555"/>
      <c r="E2" s="555"/>
      <c r="F2" s="555"/>
      <c r="G2" s="555"/>
      <c r="H2" s="555"/>
      <c r="I2" s="555"/>
    </row>
    <row r="3" spans="1:12" ht="12" customHeight="1" thickBot="1" x14ac:dyDescent="0.25">
      <c r="E3" s="193"/>
      <c r="F3" s="193"/>
      <c r="G3" s="193"/>
      <c r="H3" s="194"/>
      <c r="I3" s="194" t="s">
        <v>126</v>
      </c>
    </row>
    <row r="4" spans="1:12" ht="24" customHeight="1" x14ac:dyDescent="0.2">
      <c r="B4" s="556" t="s">
        <v>59</v>
      </c>
      <c r="C4" s="558" t="s">
        <v>60</v>
      </c>
      <c r="D4" s="560" t="s">
        <v>82</v>
      </c>
      <c r="E4" s="531" t="s">
        <v>718</v>
      </c>
      <c r="F4" s="533" t="s">
        <v>719</v>
      </c>
      <c r="G4" s="541" t="s">
        <v>820</v>
      </c>
      <c r="H4" s="542"/>
      <c r="I4" s="539" t="s">
        <v>821</v>
      </c>
    </row>
    <row r="5" spans="1:12" ht="28.5" customHeight="1" x14ac:dyDescent="0.2">
      <c r="B5" s="557"/>
      <c r="C5" s="559"/>
      <c r="D5" s="561"/>
      <c r="E5" s="532"/>
      <c r="F5" s="534"/>
      <c r="G5" s="267" t="s">
        <v>721</v>
      </c>
      <c r="H5" s="325" t="s">
        <v>45</v>
      </c>
      <c r="I5" s="540"/>
    </row>
    <row r="6" spans="1:12" ht="12.75" customHeight="1" thickBot="1" x14ac:dyDescent="0.25">
      <c r="B6" s="201">
        <v>1</v>
      </c>
      <c r="C6" s="202">
        <v>2</v>
      </c>
      <c r="D6" s="336">
        <v>3</v>
      </c>
      <c r="E6" s="332">
        <v>4</v>
      </c>
      <c r="F6" s="330">
        <v>5</v>
      </c>
      <c r="G6" s="327">
        <v>6</v>
      </c>
      <c r="H6" s="326">
        <v>7</v>
      </c>
      <c r="I6" s="204">
        <v>8</v>
      </c>
    </row>
    <row r="7" spans="1:12" ht="20.100000000000001" customHeight="1" x14ac:dyDescent="0.2">
      <c r="B7" s="206"/>
      <c r="C7" s="207" t="s">
        <v>61</v>
      </c>
      <c r="D7" s="337"/>
      <c r="E7" s="328"/>
      <c r="F7" s="392"/>
      <c r="G7" s="397"/>
      <c r="H7" s="393"/>
      <c r="I7" s="208"/>
    </row>
    <row r="8" spans="1:12" ht="20.100000000000001" customHeight="1" x14ac:dyDescent="0.2">
      <c r="A8" s="209"/>
      <c r="B8" s="210" t="s">
        <v>273</v>
      </c>
      <c r="C8" s="207" t="s">
        <v>274</v>
      </c>
      <c r="D8" s="334" t="s">
        <v>275</v>
      </c>
      <c r="E8" s="329"/>
      <c r="F8" s="331"/>
      <c r="G8" s="398"/>
      <c r="H8" s="394"/>
      <c r="I8" s="211" t="str">
        <f>IFERROR(H8/G8,"  ")</f>
        <v xml:space="preserve">  </v>
      </c>
    </row>
    <row r="9" spans="1:12" ht="20.100000000000001" customHeight="1" x14ac:dyDescent="0.2">
      <c r="A9" s="209"/>
      <c r="B9" s="545"/>
      <c r="C9" s="212" t="s">
        <v>276</v>
      </c>
      <c r="D9" s="546" t="s">
        <v>277</v>
      </c>
      <c r="E9" s="520">
        <f>E11+E18+E27+E28+E39</f>
        <v>286976</v>
      </c>
      <c r="F9" s="547">
        <f>+F11+F18+F28</f>
        <v>308134</v>
      </c>
      <c r="G9" s="553">
        <f>+G11+G18+G28</f>
        <v>325534</v>
      </c>
      <c r="H9" s="543">
        <f>+H11+H18+H28</f>
        <v>304372</v>
      </c>
      <c r="I9" s="508">
        <f t="shared" ref="I9:I72" si="0">IFERROR(H9/G9,"  ")</f>
        <v>0.93499296540453536</v>
      </c>
    </row>
    <row r="10" spans="1:12" ht="13.5" customHeight="1" x14ac:dyDescent="0.2">
      <c r="A10" s="209"/>
      <c r="B10" s="545"/>
      <c r="C10" s="213" t="s">
        <v>278</v>
      </c>
      <c r="D10" s="546"/>
      <c r="E10" s="521"/>
      <c r="F10" s="548"/>
      <c r="G10" s="554"/>
      <c r="H10" s="544"/>
      <c r="I10" s="509" t="str">
        <f t="shared" si="0"/>
        <v xml:space="preserve">  </v>
      </c>
    </row>
    <row r="11" spans="1:12" ht="20.100000000000001" customHeight="1" x14ac:dyDescent="0.2">
      <c r="A11" s="209"/>
      <c r="B11" s="545" t="s">
        <v>279</v>
      </c>
      <c r="C11" s="214" t="s">
        <v>280</v>
      </c>
      <c r="D11" s="546" t="s">
        <v>281</v>
      </c>
      <c r="E11" s="520">
        <f>E13+E14+E15+E16+E17</f>
        <v>1860</v>
      </c>
      <c r="F11" s="547">
        <f>F13+F14+F15+F16+F17</f>
        <v>1500</v>
      </c>
      <c r="G11" s="553">
        <f>G13+G14+G15+G16+G17</f>
        <v>1900</v>
      </c>
      <c r="H11" s="553">
        <f>H13+H14+H15+H16+H17</f>
        <v>1929</v>
      </c>
      <c r="I11" s="508">
        <f t="shared" si="0"/>
        <v>1.0152631578947369</v>
      </c>
      <c r="L11" s="195"/>
    </row>
    <row r="12" spans="1:12" ht="12.75" customHeight="1" x14ac:dyDescent="0.2">
      <c r="A12" s="209"/>
      <c r="B12" s="545"/>
      <c r="C12" s="215" t="s">
        <v>282</v>
      </c>
      <c r="D12" s="546"/>
      <c r="E12" s="521"/>
      <c r="F12" s="548"/>
      <c r="G12" s="554"/>
      <c r="H12" s="554"/>
      <c r="I12" s="509" t="str">
        <f t="shared" si="0"/>
        <v xml:space="preserve">  </v>
      </c>
    </row>
    <row r="13" spans="1:12" ht="20.100000000000001" customHeight="1" x14ac:dyDescent="0.2">
      <c r="A13" s="209"/>
      <c r="B13" s="210" t="s">
        <v>83</v>
      </c>
      <c r="C13" s="216" t="s">
        <v>127</v>
      </c>
      <c r="D13" s="334" t="s">
        <v>283</v>
      </c>
      <c r="E13" s="217"/>
      <c r="F13" s="312"/>
      <c r="G13" s="399"/>
      <c r="H13" s="395"/>
      <c r="I13" s="218" t="str">
        <f t="shared" si="0"/>
        <v xml:space="preserve">  </v>
      </c>
    </row>
    <row r="14" spans="1:12" ht="25.5" customHeight="1" x14ac:dyDescent="0.2">
      <c r="A14" s="209"/>
      <c r="B14" s="210" t="s">
        <v>284</v>
      </c>
      <c r="C14" s="216" t="s">
        <v>285</v>
      </c>
      <c r="D14" s="334" t="s">
        <v>286</v>
      </c>
      <c r="E14" s="217">
        <v>1860</v>
      </c>
      <c r="F14" s="312">
        <v>1500</v>
      </c>
      <c r="G14" s="399">
        <v>1900</v>
      </c>
      <c r="H14" s="395">
        <v>1929</v>
      </c>
      <c r="I14" s="218">
        <f t="shared" si="0"/>
        <v>1.0152631578947369</v>
      </c>
    </row>
    <row r="15" spans="1:12" ht="20.100000000000001" customHeight="1" x14ac:dyDescent="0.2">
      <c r="A15" s="209"/>
      <c r="B15" s="210" t="s">
        <v>91</v>
      </c>
      <c r="C15" s="216" t="s">
        <v>287</v>
      </c>
      <c r="D15" s="334" t="s">
        <v>288</v>
      </c>
      <c r="E15" s="217"/>
      <c r="F15" s="312"/>
      <c r="G15" s="399"/>
      <c r="H15" s="395"/>
      <c r="I15" s="218" t="str">
        <f t="shared" si="0"/>
        <v xml:space="preserve">  </v>
      </c>
    </row>
    <row r="16" spans="1:12" ht="25.5" customHeight="1" x14ac:dyDescent="0.2">
      <c r="A16" s="209"/>
      <c r="B16" s="210" t="s">
        <v>289</v>
      </c>
      <c r="C16" s="216" t="s">
        <v>290</v>
      </c>
      <c r="D16" s="334" t="s">
        <v>291</v>
      </c>
      <c r="E16" s="217"/>
      <c r="F16" s="312"/>
      <c r="G16" s="399"/>
      <c r="H16" s="395"/>
      <c r="I16" s="218" t="str">
        <f t="shared" si="0"/>
        <v xml:space="preserve">  </v>
      </c>
    </row>
    <row r="17" spans="1:9" ht="20.100000000000001" customHeight="1" x14ac:dyDescent="0.2">
      <c r="A17" s="209"/>
      <c r="B17" s="210" t="s">
        <v>92</v>
      </c>
      <c r="C17" s="216" t="s">
        <v>292</v>
      </c>
      <c r="D17" s="334" t="s">
        <v>293</v>
      </c>
      <c r="E17" s="217"/>
      <c r="F17" s="312"/>
      <c r="G17" s="399"/>
      <c r="H17" s="395"/>
      <c r="I17" s="218" t="str">
        <f t="shared" si="0"/>
        <v xml:space="preserve">  </v>
      </c>
    </row>
    <row r="18" spans="1:9" ht="20.100000000000001" customHeight="1" x14ac:dyDescent="0.2">
      <c r="A18" s="209"/>
      <c r="B18" s="545" t="s">
        <v>294</v>
      </c>
      <c r="C18" s="214" t="s">
        <v>295</v>
      </c>
      <c r="D18" s="546" t="s">
        <v>296</v>
      </c>
      <c r="E18" s="520">
        <f>E20+E21+E22+E23+E24+E25+E26</f>
        <v>270832</v>
      </c>
      <c r="F18" s="547">
        <f>F20+F21+F22+F23+F24+F25+F26</f>
        <v>292350</v>
      </c>
      <c r="G18" s="553">
        <f>G20+G21+G22+G23+G24+G25+G26</f>
        <v>309350</v>
      </c>
      <c r="H18" s="553">
        <f>H20+H21+H22+H23+H24+H25+H26</f>
        <v>288159</v>
      </c>
      <c r="I18" s="508">
        <f t="shared" si="0"/>
        <v>0.93149830289316304</v>
      </c>
    </row>
    <row r="19" spans="1:9" ht="12.75" customHeight="1" x14ac:dyDescent="0.2">
      <c r="A19" s="209"/>
      <c r="B19" s="545"/>
      <c r="C19" s="215" t="s">
        <v>297</v>
      </c>
      <c r="D19" s="546"/>
      <c r="E19" s="521"/>
      <c r="F19" s="548"/>
      <c r="G19" s="554"/>
      <c r="H19" s="554"/>
      <c r="I19" s="509" t="str">
        <f t="shared" si="0"/>
        <v xml:space="preserve">  </v>
      </c>
    </row>
    <row r="20" spans="1:9" ht="20.100000000000001" customHeight="1" x14ac:dyDescent="0.2">
      <c r="A20" s="209"/>
      <c r="B20" s="210" t="s">
        <v>298</v>
      </c>
      <c r="C20" s="216" t="s">
        <v>299</v>
      </c>
      <c r="D20" s="334" t="s">
        <v>300</v>
      </c>
      <c r="E20" s="217">
        <v>139280</v>
      </c>
      <c r="F20" s="312">
        <v>135450</v>
      </c>
      <c r="G20" s="399">
        <v>139450</v>
      </c>
      <c r="H20" s="395">
        <v>139279</v>
      </c>
      <c r="I20" s="218">
        <f t="shared" si="0"/>
        <v>0.99877375403370383</v>
      </c>
    </row>
    <row r="21" spans="1:9" ht="20.100000000000001" customHeight="1" x14ac:dyDescent="0.2">
      <c r="B21" s="219" t="s">
        <v>93</v>
      </c>
      <c r="C21" s="216" t="s">
        <v>301</v>
      </c>
      <c r="D21" s="334" t="s">
        <v>302</v>
      </c>
      <c r="E21" s="217">
        <v>131552</v>
      </c>
      <c r="F21" s="312">
        <v>156900</v>
      </c>
      <c r="G21" s="399">
        <v>169900</v>
      </c>
      <c r="H21" s="395">
        <v>148880</v>
      </c>
      <c r="I21" s="218">
        <f t="shared" si="0"/>
        <v>0.87628016480282522</v>
      </c>
    </row>
    <row r="22" spans="1:9" ht="20.100000000000001" customHeight="1" x14ac:dyDescent="0.2">
      <c r="B22" s="219" t="s">
        <v>94</v>
      </c>
      <c r="C22" s="216" t="s">
        <v>303</v>
      </c>
      <c r="D22" s="334" t="s">
        <v>304</v>
      </c>
      <c r="E22" s="217"/>
      <c r="F22" s="312"/>
      <c r="G22" s="399"/>
      <c r="H22" s="395"/>
      <c r="I22" s="218" t="str">
        <f t="shared" si="0"/>
        <v xml:space="preserve">  </v>
      </c>
    </row>
    <row r="23" spans="1:9" ht="25.5" customHeight="1" x14ac:dyDescent="0.2">
      <c r="B23" s="219" t="s">
        <v>305</v>
      </c>
      <c r="C23" s="216" t="s">
        <v>306</v>
      </c>
      <c r="D23" s="334" t="s">
        <v>307</v>
      </c>
      <c r="E23" s="217"/>
      <c r="F23" s="312"/>
      <c r="G23" s="399"/>
      <c r="H23" s="395"/>
      <c r="I23" s="218" t="str">
        <f t="shared" si="0"/>
        <v xml:space="preserve">  </v>
      </c>
    </row>
    <row r="24" spans="1:9" ht="25.5" customHeight="1" x14ac:dyDescent="0.2">
      <c r="B24" s="219" t="s">
        <v>308</v>
      </c>
      <c r="C24" s="216" t="s">
        <v>309</v>
      </c>
      <c r="D24" s="334" t="s">
        <v>310</v>
      </c>
      <c r="E24" s="217"/>
      <c r="F24" s="312"/>
      <c r="G24" s="399"/>
      <c r="H24" s="395"/>
      <c r="I24" s="218" t="str">
        <f t="shared" si="0"/>
        <v xml:space="preserve">  </v>
      </c>
    </row>
    <row r="25" spans="1:9" ht="25.5" customHeight="1" x14ac:dyDescent="0.2">
      <c r="B25" s="219" t="s">
        <v>311</v>
      </c>
      <c r="C25" s="216" t="s">
        <v>312</v>
      </c>
      <c r="D25" s="334" t="s">
        <v>313</v>
      </c>
      <c r="E25" s="217"/>
      <c r="F25" s="312"/>
      <c r="G25" s="399"/>
      <c r="H25" s="395"/>
      <c r="I25" s="218" t="str">
        <f t="shared" si="0"/>
        <v xml:space="preserve">  </v>
      </c>
    </row>
    <row r="26" spans="1:9" ht="25.5" customHeight="1" x14ac:dyDescent="0.2">
      <c r="B26" s="219" t="s">
        <v>311</v>
      </c>
      <c r="C26" s="216" t="s">
        <v>314</v>
      </c>
      <c r="D26" s="334" t="s">
        <v>315</v>
      </c>
      <c r="E26" s="217"/>
      <c r="F26" s="312"/>
      <c r="G26" s="399"/>
      <c r="H26" s="395"/>
      <c r="I26" s="218" t="str">
        <f t="shared" si="0"/>
        <v xml:space="preserve">  </v>
      </c>
    </row>
    <row r="27" spans="1:9" ht="20.100000000000001" customHeight="1" x14ac:dyDescent="0.2">
      <c r="A27" s="209"/>
      <c r="B27" s="210" t="s">
        <v>316</v>
      </c>
      <c r="C27" s="216" t="s">
        <v>317</v>
      </c>
      <c r="D27" s="334" t="s">
        <v>318</v>
      </c>
      <c r="E27" s="217"/>
      <c r="F27" s="312"/>
      <c r="G27" s="399"/>
      <c r="H27" s="395"/>
      <c r="I27" s="218" t="str">
        <f t="shared" si="0"/>
        <v xml:space="preserve">  </v>
      </c>
    </row>
    <row r="28" spans="1:9" ht="25.5" customHeight="1" x14ac:dyDescent="0.2">
      <c r="A28" s="209"/>
      <c r="B28" s="545" t="s">
        <v>319</v>
      </c>
      <c r="C28" s="214" t="s">
        <v>320</v>
      </c>
      <c r="D28" s="546" t="s">
        <v>321</v>
      </c>
      <c r="E28" s="520">
        <f>E30+E31+E32+E33+E34+E35+E36+E37+E38</f>
        <v>14284</v>
      </c>
      <c r="F28" s="547">
        <f>F30+F31+F32+F33+F34+F35+F36+F37+F38</f>
        <v>14284</v>
      </c>
      <c r="G28" s="553">
        <f>G30+G31+G32+G33+G34+G35+G36+G37+G38</f>
        <v>14284</v>
      </c>
      <c r="H28" s="553">
        <f>H30+H31+H32+H33+H34+H35+H36+H37+H38</f>
        <v>14284</v>
      </c>
      <c r="I28" s="508">
        <f t="shared" si="0"/>
        <v>1</v>
      </c>
    </row>
    <row r="29" spans="1:9" ht="22.5" customHeight="1" x14ac:dyDescent="0.2">
      <c r="A29" s="209"/>
      <c r="B29" s="545"/>
      <c r="C29" s="215" t="s">
        <v>322</v>
      </c>
      <c r="D29" s="546"/>
      <c r="E29" s="521"/>
      <c r="F29" s="548"/>
      <c r="G29" s="554"/>
      <c r="H29" s="554"/>
      <c r="I29" s="509" t="str">
        <f t="shared" si="0"/>
        <v xml:space="preserve">  </v>
      </c>
    </row>
    <row r="30" spans="1:9" ht="25.5" customHeight="1" x14ac:dyDescent="0.2">
      <c r="A30" s="209"/>
      <c r="B30" s="210" t="s">
        <v>323</v>
      </c>
      <c r="C30" s="216" t="s">
        <v>324</v>
      </c>
      <c r="D30" s="334" t="s">
        <v>325</v>
      </c>
      <c r="E30" s="217">
        <v>14284</v>
      </c>
      <c r="F30" s="312">
        <v>14284</v>
      </c>
      <c r="G30" s="399">
        <v>14284</v>
      </c>
      <c r="H30" s="395">
        <v>14284</v>
      </c>
      <c r="I30" s="218">
        <f t="shared" si="0"/>
        <v>1</v>
      </c>
    </row>
    <row r="31" spans="1:9" ht="25.5" customHeight="1" x14ac:dyDescent="0.2">
      <c r="B31" s="219" t="s">
        <v>326</v>
      </c>
      <c r="C31" s="216" t="s">
        <v>327</v>
      </c>
      <c r="D31" s="334" t="s">
        <v>328</v>
      </c>
      <c r="E31" s="217"/>
      <c r="F31" s="312"/>
      <c r="G31" s="399"/>
      <c r="H31" s="395"/>
      <c r="I31" s="218" t="str">
        <f t="shared" si="0"/>
        <v xml:space="preserve">  </v>
      </c>
    </row>
    <row r="32" spans="1:9" ht="35.25" customHeight="1" x14ac:dyDescent="0.2">
      <c r="B32" s="219" t="s">
        <v>329</v>
      </c>
      <c r="C32" s="216" t="s">
        <v>330</v>
      </c>
      <c r="D32" s="334" t="s">
        <v>331</v>
      </c>
      <c r="E32" s="217"/>
      <c r="F32" s="312"/>
      <c r="G32" s="399"/>
      <c r="H32" s="395"/>
      <c r="I32" s="218" t="str">
        <f t="shared" si="0"/>
        <v xml:space="preserve">  </v>
      </c>
    </row>
    <row r="33" spans="1:9" ht="35.25" customHeight="1" x14ac:dyDescent="0.2">
      <c r="B33" s="219" t="s">
        <v>332</v>
      </c>
      <c r="C33" s="216" t="s">
        <v>333</v>
      </c>
      <c r="D33" s="334" t="s">
        <v>334</v>
      </c>
      <c r="E33" s="217"/>
      <c r="F33" s="312"/>
      <c r="G33" s="399"/>
      <c r="H33" s="395"/>
      <c r="I33" s="218" t="str">
        <f t="shared" si="0"/>
        <v xml:space="preserve">  </v>
      </c>
    </row>
    <row r="34" spans="1:9" ht="25.5" customHeight="1" x14ac:dyDescent="0.2">
      <c r="B34" s="219" t="s">
        <v>335</v>
      </c>
      <c r="C34" s="216" t="s">
        <v>336</v>
      </c>
      <c r="D34" s="334" t="s">
        <v>337</v>
      </c>
      <c r="E34" s="217"/>
      <c r="F34" s="312"/>
      <c r="G34" s="399"/>
      <c r="H34" s="395"/>
      <c r="I34" s="218" t="str">
        <f t="shared" si="0"/>
        <v xml:space="preserve">  </v>
      </c>
    </row>
    <row r="35" spans="1:9" ht="25.5" customHeight="1" x14ac:dyDescent="0.2">
      <c r="B35" s="219" t="s">
        <v>335</v>
      </c>
      <c r="C35" s="216" t="s">
        <v>338</v>
      </c>
      <c r="D35" s="334" t="s">
        <v>339</v>
      </c>
      <c r="E35" s="217"/>
      <c r="F35" s="312"/>
      <c r="G35" s="399"/>
      <c r="H35" s="395"/>
      <c r="I35" s="218" t="str">
        <f t="shared" si="0"/>
        <v xml:space="preserve">  </v>
      </c>
    </row>
    <row r="36" spans="1:9" ht="39" customHeight="1" x14ac:dyDescent="0.2">
      <c r="B36" s="219" t="s">
        <v>128</v>
      </c>
      <c r="C36" s="216" t="s">
        <v>340</v>
      </c>
      <c r="D36" s="334" t="s">
        <v>341</v>
      </c>
      <c r="E36" s="217"/>
      <c r="F36" s="312"/>
      <c r="G36" s="399"/>
      <c r="H36" s="395"/>
      <c r="I36" s="218" t="str">
        <f t="shared" si="0"/>
        <v xml:space="preserve">  </v>
      </c>
    </row>
    <row r="37" spans="1:9" ht="25.5" customHeight="1" x14ac:dyDescent="0.2">
      <c r="B37" s="219" t="s">
        <v>129</v>
      </c>
      <c r="C37" s="216" t="s">
        <v>342</v>
      </c>
      <c r="D37" s="334" t="s">
        <v>343</v>
      </c>
      <c r="E37" s="217"/>
      <c r="F37" s="312"/>
      <c r="G37" s="399"/>
      <c r="H37" s="395"/>
      <c r="I37" s="218" t="str">
        <f t="shared" si="0"/>
        <v xml:space="preserve">  </v>
      </c>
    </row>
    <row r="38" spans="1:9" ht="25.5" customHeight="1" x14ac:dyDescent="0.2">
      <c r="B38" s="219" t="s">
        <v>344</v>
      </c>
      <c r="C38" s="216" t="s">
        <v>345</v>
      </c>
      <c r="D38" s="334" t="s">
        <v>346</v>
      </c>
      <c r="E38" s="217"/>
      <c r="F38" s="312"/>
      <c r="G38" s="399"/>
      <c r="H38" s="395"/>
      <c r="I38" s="218" t="str">
        <f t="shared" si="0"/>
        <v xml:space="preserve">  </v>
      </c>
    </row>
    <row r="39" spans="1:9" ht="25.5" customHeight="1" x14ac:dyDescent="0.2">
      <c r="B39" s="219" t="s">
        <v>347</v>
      </c>
      <c r="C39" s="216" t="s">
        <v>348</v>
      </c>
      <c r="D39" s="334" t="s">
        <v>349</v>
      </c>
      <c r="E39" s="217"/>
      <c r="F39" s="312"/>
      <c r="G39" s="399"/>
      <c r="H39" s="395"/>
      <c r="I39" s="218" t="str">
        <f t="shared" si="0"/>
        <v xml:space="preserve">  </v>
      </c>
    </row>
    <row r="40" spans="1:9" ht="20.100000000000001" customHeight="1" x14ac:dyDescent="0.2">
      <c r="A40" s="209"/>
      <c r="B40" s="210">
        <v>288</v>
      </c>
      <c r="C40" s="207" t="s">
        <v>350</v>
      </c>
      <c r="D40" s="334" t="s">
        <v>351</v>
      </c>
      <c r="E40" s="217">
        <v>5845</v>
      </c>
      <c r="F40" s="312"/>
      <c r="G40" s="399"/>
      <c r="H40" s="395">
        <v>3139</v>
      </c>
      <c r="I40" s="218" t="str">
        <f t="shared" si="0"/>
        <v xml:space="preserve">  </v>
      </c>
    </row>
    <row r="41" spans="1:9" ht="20.100000000000001" customHeight="1" x14ac:dyDescent="0.2">
      <c r="A41" s="209"/>
      <c r="B41" s="545"/>
      <c r="C41" s="212" t="s">
        <v>352</v>
      </c>
      <c r="D41" s="546" t="s">
        <v>353</v>
      </c>
      <c r="E41" s="520">
        <f>E43+E49+E50+E57+E62+E72+E73</f>
        <v>58847</v>
      </c>
      <c r="F41" s="547">
        <f>F49+F50+F57+F62+F72+F73</f>
        <v>62985</v>
      </c>
      <c r="G41" s="553">
        <f>G49+G50+G57+G62+G72+G73</f>
        <v>58537</v>
      </c>
      <c r="H41" s="543">
        <f>H49+H50+H57+H62+H72+H73+H43</f>
        <v>51861</v>
      </c>
      <c r="I41" s="508">
        <f t="shared" si="0"/>
        <v>0.88595247450330561</v>
      </c>
    </row>
    <row r="42" spans="1:9" ht="12.75" customHeight="1" x14ac:dyDescent="0.2">
      <c r="A42" s="209"/>
      <c r="B42" s="545"/>
      <c r="C42" s="213" t="s">
        <v>354</v>
      </c>
      <c r="D42" s="546"/>
      <c r="E42" s="521"/>
      <c r="F42" s="548"/>
      <c r="G42" s="554"/>
      <c r="H42" s="544"/>
      <c r="I42" s="509" t="str">
        <f t="shared" si="0"/>
        <v xml:space="preserve">  </v>
      </c>
    </row>
    <row r="43" spans="1:9" ht="25.5" customHeight="1" x14ac:dyDescent="0.2">
      <c r="B43" s="219" t="s">
        <v>355</v>
      </c>
      <c r="C43" s="216" t="s">
        <v>356</v>
      </c>
      <c r="D43" s="334" t="s">
        <v>357</v>
      </c>
      <c r="E43" s="217">
        <f>E44+E45+E46+E47+E48</f>
        <v>4624</v>
      </c>
      <c r="F43" s="312">
        <v>9000</v>
      </c>
      <c r="G43" s="399">
        <v>8000</v>
      </c>
      <c r="H43" s="395">
        <f>H44+H45+H46+H47+H48</f>
        <v>6637</v>
      </c>
      <c r="I43" s="218">
        <f t="shared" si="0"/>
        <v>0.82962499999999995</v>
      </c>
    </row>
    <row r="44" spans="1:9" ht="20.100000000000001" customHeight="1" x14ac:dyDescent="0.2">
      <c r="B44" s="219">
        <v>10</v>
      </c>
      <c r="C44" s="216" t="s">
        <v>358</v>
      </c>
      <c r="D44" s="334" t="s">
        <v>359</v>
      </c>
      <c r="E44" s="217">
        <v>4282</v>
      </c>
      <c r="F44" s="312">
        <v>9000</v>
      </c>
      <c r="G44" s="399">
        <v>8000</v>
      </c>
      <c r="H44" s="395">
        <v>6500</v>
      </c>
      <c r="I44" s="218">
        <f t="shared" si="0"/>
        <v>0.8125</v>
      </c>
    </row>
    <row r="45" spans="1:9" ht="20.100000000000001" customHeight="1" x14ac:dyDescent="0.2">
      <c r="B45" s="219" t="s">
        <v>360</v>
      </c>
      <c r="C45" s="216" t="s">
        <v>361</v>
      </c>
      <c r="D45" s="334" t="s">
        <v>362</v>
      </c>
      <c r="E45" s="217"/>
      <c r="F45" s="312"/>
      <c r="G45" s="399"/>
      <c r="H45" s="395"/>
      <c r="I45" s="218" t="str">
        <f t="shared" si="0"/>
        <v xml:space="preserve">  </v>
      </c>
    </row>
    <row r="46" spans="1:9" ht="20.100000000000001" customHeight="1" x14ac:dyDescent="0.2">
      <c r="B46" s="219">
        <v>13</v>
      </c>
      <c r="C46" s="216" t="s">
        <v>363</v>
      </c>
      <c r="D46" s="334" t="s">
        <v>364</v>
      </c>
      <c r="E46" s="217"/>
      <c r="F46" s="312"/>
      <c r="G46" s="399"/>
      <c r="H46" s="395"/>
      <c r="I46" s="218" t="str">
        <f t="shared" si="0"/>
        <v xml:space="preserve">  </v>
      </c>
    </row>
    <row r="47" spans="1:9" ht="20.100000000000001" customHeight="1" x14ac:dyDescent="0.2">
      <c r="B47" s="219" t="s">
        <v>365</v>
      </c>
      <c r="C47" s="216" t="s">
        <v>366</v>
      </c>
      <c r="D47" s="334" t="s">
        <v>367</v>
      </c>
      <c r="E47" s="217">
        <v>342</v>
      </c>
      <c r="F47" s="312"/>
      <c r="G47" s="399"/>
      <c r="H47" s="395">
        <v>137</v>
      </c>
      <c r="I47" s="218" t="str">
        <f t="shared" si="0"/>
        <v xml:space="preserve">  </v>
      </c>
    </row>
    <row r="48" spans="1:9" ht="20.100000000000001" customHeight="1" x14ac:dyDescent="0.2">
      <c r="B48" s="219" t="s">
        <v>368</v>
      </c>
      <c r="C48" s="216" t="s">
        <v>369</v>
      </c>
      <c r="D48" s="334" t="s">
        <v>370</v>
      </c>
      <c r="E48" s="217"/>
      <c r="F48" s="312"/>
      <c r="G48" s="399"/>
      <c r="H48" s="395"/>
      <c r="I48" s="218" t="str">
        <f t="shared" si="0"/>
        <v xml:space="preserve">  </v>
      </c>
    </row>
    <row r="49" spans="1:11" ht="25.5" customHeight="1" x14ac:dyDescent="0.2">
      <c r="A49" s="209"/>
      <c r="B49" s="210">
        <v>14</v>
      </c>
      <c r="C49" s="216" t="s">
        <v>371</v>
      </c>
      <c r="D49" s="334" t="s">
        <v>372</v>
      </c>
      <c r="E49" s="217"/>
      <c r="F49" s="312"/>
      <c r="G49" s="399"/>
      <c r="H49" s="395"/>
      <c r="I49" s="218" t="str">
        <f t="shared" si="0"/>
        <v xml:space="preserve">  </v>
      </c>
    </row>
    <row r="50" spans="1:11" ht="20.100000000000001" customHeight="1" x14ac:dyDescent="0.2">
      <c r="A50" s="209"/>
      <c r="B50" s="545">
        <v>20</v>
      </c>
      <c r="C50" s="214" t="s">
        <v>373</v>
      </c>
      <c r="D50" s="546" t="s">
        <v>374</v>
      </c>
      <c r="E50" s="520">
        <f>E52+E53+E54+E55+E56</f>
        <v>960</v>
      </c>
      <c r="F50" s="547">
        <f>F52+F53+F54+F55+F56</f>
        <v>6840</v>
      </c>
      <c r="G50" s="553">
        <f>G52+G53+G54+G55+G56</f>
        <v>13221</v>
      </c>
      <c r="H50" s="553">
        <f>H52+H53+H54+H55+H56</f>
        <v>18872</v>
      </c>
      <c r="I50" s="508">
        <f t="shared" si="0"/>
        <v>1.4274260645942063</v>
      </c>
    </row>
    <row r="51" spans="1:11" ht="12" customHeight="1" x14ac:dyDescent="0.2">
      <c r="A51" s="209"/>
      <c r="B51" s="545"/>
      <c r="C51" s="215" t="s">
        <v>375</v>
      </c>
      <c r="D51" s="546"/>
      <c r="E51" s="521"/>
      <c r="F51" s="548"/>
      <c r="G51" s="554"/>
      <c r="H51" s="554"/>
      <c r="I51" s="509" t="str">
        <f t="shared" si="0"/>
        <v xml:space="preserve">  </v>
      </c>
    </row>
    <row r="52" spans="1:11" ht="20.100000000000001" customHeight="1" x14ac:dyDescent="0.2">
      <c r="A52" s="209"/>
      <c r="B52" s="210">
        <v>204</v>
      </c>
      <c r="C52" s="216" t="s">
        <v>376</v>
      </c>
      <c r="D52" s="334" t="s">
        <v>377</v>
      </c>
      <c r="E52" s="217">
        <v>960</v>
      </c>
      <c r="F52" s="391">
        <f>4600+2240</f>
        <v>6840</v>
      </c>
      <c r="G52" s="399">
        <v>13221</v>
      </c>
      <c r="H52" s="395">
        <v>18872</v>
      </c>
      <c r="I52" s="218">
        <f t="shared" si="0"/>
        <v>1.4274260645942063</v>
      </c>
    </row>
    <row r="53" spans="1:11" ht="20.100000000000001" customHeight="1" x14ac:dyDescent="0.2">
      <c r="A53" s="209"/>
      <c r="B53" s="210">
        <v>205</v>
      </c>
      <c r="C53" s="216" t="s">
        <v>378</v>
      </c>
      <c r="D53" s="334" t="s">
        <v>379</v>
      </c>
      <c r="E53" s="217"/>
      <c r="F53" s="312"/>
      <c r="G53" s="399"/>
      <c r="H53" s="395"/>
      <c r="I53" s="218" t="str">
        <f t="shared" si="0"/>
        <v xml:space="preserve">  </v>
      </c>
    </row>
    <row r="54" spans="1:11" ht="25.5" customHeight="1" x14ac:dyDescent="0.2">
      <c r="A54" s="209"/>
      <c r="B54" s="210" t="s">
        <v>380</v>
      </c>
      <c r="C54" s="216" t="s">
        <v>381</v>
      </c>
      <c r="D54" s="334" t="s">
        <v>382</v>
      </c>
      <c r="E54" s="217"/>
      <c r="F54" s="312"/>
      <c r="G54" s="399"/>
      <c r="H54" s="395"/>
      <c r="I54" s="218" t="str">
        <f t="shared" si="0"/>
        <v xml:space="preserve">  </v>
      </c>
    </row>
    <row r="55" spans="1:11" ht="25.5" customHeight="1" x14ac:dyDescent="0.2">
      <c r="A55" s="209"/>
      <c r="B55" s="210" t="s">
        <v>383</v>
      </c>
      <c r="C55" s="216" t="s">
        <v>384</v>
      </c>
      <c r="D55" s="334" t="s">
        <v>385</v>
      </c>
      <c r="E55" s="217"/>
      <c r="F55" s="312"/>
      <c r="G55" s="399"/>
      <c r="H55" s="395"/>
      <c r="I55" s="218" t="str">
        <f t="shared" si="0"/>
        <v xml:space="preserve">  </v>
      </c>
    </row>
    <row r="56" spans="1:11" ht="20.100000000000001" customHeight="1" x14ac:dyDescent="0.2">
      <c r="A56" s="209"/>
      <c r="B56" s="210">
        <v>206</v>
      </c>
      <c r="C56" s="216" t="s">
        <v>386</v>
      </c>
      <c r="D56" s="334" t="s">
        <v>387</v>
      </c>
      <c r="E56" s="217"/>
      <c r="F56" s="312"/>
      <c r="G56" s="399"/>
      <c r="H56" s="395"/>
      <c r="I56" s="218" t="str">
        <f t="shared" si="0"/>
        <v xml:space="preserve">  </v>
      </c>
    </row>
    <row r="57" spans="1:11" ht="20.100000000000001" customHeight="1" x14ac:dyDescent="0.2">
      <c r="A57" s="209"/>
      <c r="B57" s="545" t="s">
        <v>388</v>
      </c>
      <c r="C57" s="214" t="s">
        <v>389</v>
      </c>
      <c r="D57" s="546" t="s">
        <v>390</v>
      </c>
      <c r="E57" s="520">
        <f>E59+E60+E61</f>
        <v>9823</v>
      </c>
      <c r="F57" s="547">
        <f>F59+F60+F61</f>
        <v>10100</v>
      </c>
      <c r="G57" s="553">
        <f>G59+G60+G61</f>
        <v>10100</v>
      </c>
      <c r="H57" s="553">
        <f>H59+H60+H61</f>
        <v>17514</v>
      </c>
      <c r="I57" s="508">
        <f t="shared" si="0"/>
        <v>1.734059405940594</v>
      </c>
    </row>
    <row r="58" spans="1:11" ht="12" customHeight="1" x14ac:dyDescent="0.2">
      <c r="A58" s="209"/>
      <c r="B58" s="545"/>
      <c r="C58" s="215" t="s">
        <v>391</v>
      </c>
      <c r="D58" s="546"/>
      <c r="E58" s="521"/>
      <c r="F58" s="548"/>
      <c r="G58" s="554"/>
      <c r="H58" s="554"/>
      <c r="I58" s="509" t="str">
        <f t="shared" si="0"/>
        <v xml:space="preserve">  </v>
      </c>
    </row>
    <row r="59" spans="1:11" ht="23.25" customHeight="1" x14ac:dyDescent="0.2">
      <c r="B59" s="219" t="s">
        <v>392</v>
      </c>
      <c r="C59" s="216" t="s">
        <v>393</v>
      </c>
      <c r="D59" s="334" t="s">
        <v>394</v>
      </c>
      <c r="E59" s="217">
        <v>725</v>
      </c>
      <c r="F59" s="312">
        <v>1000</v>
      </c>
      <c r="G59" s="399">
        <v>1000</v>
      </c>
      <c r="H59" s="395">
        <v>8416</v>
      </c>
      <c r="I59" s="218">
        <f t="shared" si="0"/>
        <v>8.4160000000000004</v>
      </c>
    </row>
    <row r="60" spans="1:11" ht="20.100000000000001" customHeight="1" x14ac:dyDescent="0.2">
      <c r="B60" s="219">
        <v>223</v>
      </c>
      <c r="C60" s="216" t="s">
        <v>395</v>
      </c>
      <c r="D60" s="334" t="s">
        <v>396</v>
      </c>
      <c r="E60" s="217">
        <v>9061</v>
      </c>
      <c r="F60" s="312">
        <v>9100</v>
      </c>
      <c r="G60" s="399">
        <v>9100</v>
      </c>
      <c r="H60" s="395">
        <v>9061</v>
      </c>
      <c r="I60" s="218">
        <f t="shared" si="0"/>
        <v>0.99571428571428566</v>
      </c>
    </row>
    <row r="61" spans="1:11" ht="25.5" customHeight="1" x14ac:dyDescent="0.2">
      <c r="A61" s="209"/>
      <c r="B61" s="210">
        <v>224</v>
      </c>
      <c r="C61" s="216" t="s">
        <v>397</v>
      </c>
      <c r="D61" s="334" t="s">
        <v>398</v>
      </c>
      <c r="E61" s="217">
        <v>37</v>
      </c>
      <c r="F61" s="312"/>
      <c r="G61" s="399"/>
      <c r="H61" s="395">
        <v>37</v>
      </c>
      <c r="I61" s="218" t="str">
        <f t="shared" si="0"/>
        <v xml:space="preserve">  </v>
      </c>
    </row>
    <row r="62" spans="1:11" ht="20.100000000000001" customHeight="1" x14ac:dyDescent="0.2">
      <c r="A62" s="209"/>
      <c r="B62" s="545">
        <v>23</v>
      </c>
      <c r="C62" s="214" t="s">
        <v>399</v>
      </c>
      <c r="D62" s="546" t="s">
        <v>400</v>
      </c>
      <c r="E62" s="520">
        <f>E64+E65+E66+E67+E68+E69+E70+E71</f>
        <v>0</v>
      </c>
      <c r="F62" s="547"/>
      <c r="G62" s="553"/>
      <c r="H62" s="543"/>
      <c r="I62" s="506" t="str">
        <f t="shared" si="0"/>
        <v xml:space="preserve">  </v>
      </c>
      <c r="K62" s="402"/>
    </row>
    <row r="63" spans="1:11" ht="20.100000000000001" customHeight="1" x14ac:dyDescent="0.2">
      <c r="A63" s="209"/>
      <c r="B63" s="545"/>
      <c r="C63" s="215" t="s">
        <v>401</v>
      </c>
      <c r="D63" s="546"/>
      <c r="E63" s="521"/>
      <c r="F63" s="548"/>
      <c r="G63" s="554"/>
      <c r="H63" s="544"/>
      <c r="I63" s="507" t="str">
        <f t="shared" si="0"/>
        <v xml:space="preserve">  </v>
      </c>
    </row>
    <row r="64" spans="1:11" ht="25.5" customHeight="1" x14ac:dyDescent="0.2">
      <c r="B64" s="219">
        <v>230</v>
      </c>
      <c r="C64" s="216" t="s">
        <v>402</v>
      </c>
      <c r="D64" s="334" t="s">
        <v>403</v>
      </c>
      <c r="E64" s="217"/>
      <c r="F64" s="312"/>
      <c r="G64" s="399"/>
      <c r="H64" s="395"/>
      <c r="I64" s="218" t="str">
        <f t="shared" si="0"/>
        <v xml:space="preserve">  </v>
      </c>
    </row>
    <row r="65" spans="1:9" ht="25.5" customHeight="1" x14ac:dyDescent="0.2">
      <c r="B65" s="219">
        <v>231</v>
      </c>
      <c r="C65" s="216" t="s">
        <v>404</v>
      </c>
      <c r="D65" s="334" t="s">
        <v>405</v>
      </c>
      <c r="E65" s="217"/>
      <c r="F65" s="312"/>
      <c r="G65" s="399"/>
      <c r="H65" s="395"/>
      <c r="I65" s="218" t="str">
        <f t="shared" si="0"/>
        <v xml:space="preserve">  </v>
      </c>
    </row>
    <row r="66" spans="1:9" ht="20.100000000000001" customHeight="1" x14ac:dyDescent="0.2">
      <c r="B66" s="219" t="s">
        <v>406</v>
      </c>
      <c r="C66" s="216" t="s">
        <v>407</v>
      </c>
      <c r="D66" s="334" t="s">
        <v>408</v>
      </c>
      <c r="E66" s="217"/>
      <c r="F66" s="312"/>
      <c r="G66" s="399"/>
      <c r="H66" s="395"/>
      <c r="I66" s="218" t="str">
        <f t="shared" si="0"/>
        <v xml:space="preserve">  </v>
      </c>
    </row>
    <row r="67" spans="1:9" ht="25.5" customHeight="1" x14ac:dyDescent="0.2">
      <c r="B67" s="219" t="s">
        <v>409</v>
      </c>
      <c r="C67" s="216" t="s">
        <v>410</v>
      </c>
      <c r="D67" s="334" t="s">
        <v>411</v>
      </c>
      <c r="E67" s="217"/>
      <c r="F67" s="312"/>
      <c r="G67" s="399"/>
      <c r="H67" s="395"/>
      <c r="I67" s="218" t="str">
        <f t="shared" si="0"/>
        <v xml:space="preserve">  </v>
      </c>
    </row>
    <row r="68" spans="1:9" ht="25.5" customHeight="1" x14ac:dyDescent="0.2">
      <c r="B68" s="219">
        <v>235</v>
      </c>
      <c r="C68" s="216" t="s">
        <v>412</v>
      </c>
      <c r="D68" s="334" t="s">
        <v>413</v>
      </c>
      <c r="E68" s="217"/>
      <c r="F68" s="312"/>
      <c r="G68" s="399"/>
      <c r="H68" s="395"/>
      <c r="I68" s="218" t="str">
        <f t="shared" si="0"/>
        <v xml:space="preserve">  </v>
      </c>
    </row>
    <row r="69" spans="1:9" ht="25.5" customHeight="1" x14ac:dyDescent="0.2">
      <c r="B69" s="219" t="s">
        <v>414</v>
      </c>
      <c r="C69" s="216" t="s">
        <v>415</v>
      </c>
      <c r="D69" s="334" t="s">
        <v>416</v>
      </c>
      <c r="E69" s="217"/>
      <c r="F69" s="312"/>
      <c r="G69" s="399"/>
      <c r="H69" s="395"/>
      <c r="I69" s="218" t="str">
        <f t="shared" si="0"/>
        <v xml:space="preserve">  </v>
      </c>
    </row>
    <row r="70" spans="1:9" ht="25.5" customHeight="1" x14ac:dyDescent="0.2">
      <c r="B70" s="219">
        <v>237</v>
      </c>
      <c r="C70" s="216" t="s">
        <v>417</v>
      </c>
      <c r="D70" s="334" t="s">
        <v>418</v>
      </c>
      <c r="E70" s="217"/>
      <c r="F70" s="312"/>
      <c r="G70" s="399"/>
      <c r="H70" s="395"/>
      <c r="I70" s="218" t="str">
        <f t="shared" si="0"/>
        <v xml:space="preserve">  </v>
      </c>
    </row>
    <row r="71" spans="1:9" ht="20.100000000000001" customHeight="1" x14ac:dyDescent="0.2">
      <c r="B71" s="219" t="s">
        <v>419</v>
      </c>
      <c r="C71" s="216" t="s">
        <v>420</v>
      </c>
      <c r="D71" s="334" t="s">
        <v>421</v>
      </c>
      <c r="E71" s="217"/>
      <c r="F71" s="312"/>
      <c r="G71" s="399"/>
      <c r="H71" s="395"/>
      <c r="I71" s="218" t="str">
        <f t="shared" si="0"/>
        <v xml:space="preserve">  </v>
      </c>
    </row>
    <row r="72" spans="1:9" ht="20.100000000000001" customHeight="1" x14ac:dyDescent="0.2">
      <c r="B72" s="219">
        <v>24</v>
      </c>
      <c r="C72" s="216" t="s">
        <v>422</v>
      </c>
      <c r="D72" s="334" t="s">
        <v>423</v>
      </c>
      <c r="E72" s="217">
        <v>39833</v>
      </c>
      <c r="F72" s="312">
        <v>46045</v>
      </c>
      <c r="G72" s="399">
        <v>35216</v>
      </c>
      <c r="H72" s="395">
        <v>8020</v>
      </c>
      <c r="I72" s="218">
        <f t="shared" si="0"/>
        <v>0.2277373920945025</v>
      </c>
    </row>
    <row r="73" spans="1:9" ht="25.5" customHeight="1" x14ac:dyDescent="0.2">
      <c r="B73" s="219" t="s">
        <v>424</v>
      </c>
      <c r="C73" s="216" t="s">
        <v>425</v>
      </c>
      <c r="D73" s="334" t="s">
        <v>426</v>
      </c>
      <c r="E73" s="217">
        <v>3607</v>
      </c>
      <c r="F73" s="312"/>
      <c r="G73" s="399"/>
      <c r="H73" s="395">
        <v>818</v>
      </c>
      <c r="I73" s="218" t="str">
        <f t="shared" ref="I73:I136" si="1">IFERROR(H73/G73,"  ")</f>
        <v xml:space="preserve">  </v>
      </c>
    </row>
    <row r="74" spans="1:9" ht="25.5" customHeight="1" x14ac:dyDescent="0.2">
      <c r="B74" s="219"/>
      <c r="C74" s="207" t="s">
        <v>427</v>
      </c>
      <c r="D74" s="334" t="s">
        <v>428</v>
      </c>
      <c r="E74" s="390">
        <f>E8+E9+E40+E41</f>
        <v>351668</v>
      </c>
      <c r="F74" s="387">
        <f>F8+F9+F40+F41</f>
        <v>371119</v>
      </c>
      <c r="G74" s="400">
        <f>G9+G40+G41</f>
        <v>384071</v>
      </c>
      <c r="H74" s="400">
        <f>H9+H40+H41</f>
        <v>359372</v>
      </c>
      <c r="I74" s="218">
        <f>IFERROR(H74/G74,"  ")</f>
        <v>0.93569157785930201</v>
      </c>
    </row>
    <row r="75" spans="1:9" ht="20.100000000000001" customHeight="1" x14ac:dyDescent="0.2">
      <c r="B75" s="219">
        <v>88</v>
      </c>
      <c r="C75" s="207" t="s">
        <v>429</v>
      </c>
      <c r="D75" s="334" t="s">
        <v>430</v>
      </c>
      <c r="E75" s="217">
        <v>9637</v>
      </c>
      <c r="F75" s="312"/>
      <c r="G75" s="399"/>
      <c r="H75" s="395"/>
      <c r="I75" s="218" t="str">
        <f t="shared" si="1"/>
        <v xml:space="preserve">  </v>
      </c>
    </row>
    <row r="76" spans="1:9" ht="20.100000000000001" customHeight="1" x14ac:dyDescent="0.2">
      <c r="A76" s="209"/>
      <c r="B76" s="220"/>
      <c r="C76" s="207" t="s">
        <v>65</v>
      </c>
      <c r="D76" s="335"/>
      <c r="E76" s="217"/>
      <c r="F76" s="312"/>
      <c r="G76" s="399"/>
      <c r="H76" s="395"/>
      <c r="I76" s="218" t="str">
        <f t="shared" si="1"/>
        <v xml:space="preserve">  </v>
      </c>
    </row>
    <row r="77" spans="1:9" ht="20.100000000000001" customHeight="1" x14ac:dyDescent="0.2">
      <c r="A77" s="209"/>
      <c r="B77" s="545"/>
      <c r="C77" s="212" t="s">
        <v>431</v>
      </c>
      <c r="D77" s="546" t="s">
        <v>131</v>
      </c>
      <c r="E77" s="520">
        <f>E79+E80+E81+E82+E83-E84+E85+E88-E89</f>
        <v>236229</v>
      </c>
      <c r="F77" s="547">
        <f>F79+F80+F81+F82+F83-F84+F85+F88-F89</f>
        <v>243974</v>
      </c>
      <c r="G77" s="547">
        <f>G79+G80+G81+G82+G83-G84+G85+G88-G89</f>
        <v>231871</v>
      </c>
      <c r="H77" s="547">
        <f>H79+H80+H81+H82+H83-H84+H85+H88-H89</f>
        <v>235618</v>
      </c>
      <c r="I77" s="508">
        <f t="shared" si="1"/>
        <v>1.0161598475014124</v>
      </c>
    </row>
    <row r="78" spans="1:9" ht="20.100000000000001" customHeight="1" x14ac:dyDescent="0.2">
      <c r="A78" s="209"/>
      <c r="B78" s="545"/>
      <c r="C78" s="213" t="s">
        <v>432</v>
      </c>
      <c r="D78" s="546"/>
      <c r="E78" s="521"/>
      <c r="F78" s="548"/>
      <c r="G78" s="548"/>
      <c r="H78" s="548"/>
      <c r="I78" s="509" t="str">
        <f t="shared" si="1"/>
        <v xml:space="preserve">  </v>
      </c>
    </row>
    <row r="79" spans="1:9" ht="20.100000000000001" customHeight="1" x14ac:dyDescent="0.2">
      <c r="A79" s="209"/>
      <c r="B79" s="210" t="s">
        <v>433</v>
      </c>
      <c r="C79" s="216" t="s">
        <v>434</v>
      </c>
      <c r="D79" s="334" t="s">
        <v>132</v>
      </c>
      <c r="E79" s="217">
        <v>71982</v>
      </c>
      <c r="F79" s="312">
        <v>71982</v>
      </c>
      <c r="G79" s="399">
        <v>71982</v>
      </c>
      <c r="H79" s="399">
        <v>71982</v>
      </c>
      <c r="I79" s="218">
        <f t="shared" si="1"/>
        <v>1</v>
      </c>
    </row>
    <row r="80" spans="1:9" ht="20.100000000000001" customHeight="1" x14ac:dyDescent="0.2">
      <c r="B80" s="219">
        <v>31</v>
      </c>
      <c r="C80" s="216" t="s">
        <v>435</v>
      </c>
      <c r="D80" s="334" t="s">
        <v>133</v>
      </c>
      <c r="E80" s="217"/>
      <c r="F80" s="312"/>
      <c r="G80" s="399"/>
      <c r="H80" s="395"/>
      <c r="I80" s="218" t="str">
        <f t="shared" si="1"/>
        <v xml:space="preserve">  </v>
      </c>
    </row>
    <row r="81" spans="1:9" ht="20.100000000000001" customHeight="1" x14ac:dyDescent="0.2">
      <c r="B81" s="219">
        <v>306</v>
      </c>
      <c r="C81" s="216" t="s">
        <v>436</v>
      </c>
      <c r="D81" s="334" t="s">
        <v>134</v>
      </c>
      <c r="E81" s="217"/>
      <c r="F81" s="312"/>
      <c r="G81" s="399"/>
      <c r="H81" s="395"/>
      <c r="I81" s="218" t="str">
        <f t="shared" si="1"/>
        <v xml:space="preserve">  </v>
      </c>
    </row>
    <row r="82" spans="1:9" ht="20.100000000000001" customHeight="1" x14ac:dyDescent="0.2">
      <c r="B82" s="219">
        <v>32</v>
      </c>
      <c r="C82" s="216" t="s">
        <v>437</v>
      </c>
      <c r="D82" s="334" t="s">
        <v>135</v>
      </c>
      <c r="E82" s="217"/>
      <c r="F82" s="312"/>
      <c r="G82" s="399"/>
      <c r="H82" s="395"/>
      <c r="I82" s="218" t="str">
        <f t="shared" si="1"/>
        <v xml:space="preserve">  </v>
      </c>
    </row>
    <row r="83" spans="1:9" ht="58.5" customHeight="1" x14ac:dyDescent="0.2">
      <c r="B83" s="219" t="s">
        <v>438</v>
      </c>
      <c r="C83" s="216" t="s">
        <v>439</v>
      </c>
      <c r="D83" s="334" t="s">
        <v>136</v>
      </c>
      <c r="E83" s="217">
        <v>102314</v>
      </c>
      <c r="F83" s="312">
        <v>98833</v>
      </c>
      <c r="G83" s="399">
        <v>102333</v>
      </c>
      <c r="H83" s="395">
        <v>102313</v>
      </c>
      <c r="I83" s="218">
        <f t="shared" si="1"/>
        <v>0.99980455962397274</v>
      </c>
    </row>
    <row r="84" spans="1:9" ht="49.5" customHeight="1" x14ac:dyDescent="0.2">
      <c r="B84" s="219" t="s">
        <v>440</v>
      </c>
      <c r="C84" s="216" t="s">
        <v>441</v>
      </c>
      <c r="D84" s="334" t="s">
        <v>137</v>
      </c>
      <c r="E84" s="217">
        <v>50</v>
      </c>
      <c r="F84" s="312"/>
      <c r="G84" s="399"/>
      <c r="H84" s="395">
        <v>50</v>
      </c>
      <c r="I84" s="218" t="str">
        <f t="shared" si="1"/>
        <v xml:space="preserve">  </v>
      </c>
    </row>
    <row r="85" spans="1:9" ht="20.100000000000001" customHeight="1" x14ac:dyDescent="0.2">
      <c r="B85" s="219">
        <v>34</v>
      </c>
      <c r="C85" s="216" t="s">
        <v>442</v>
      </c>
      <c r="D85" s="334" t="s">
        <v>138</v>
      </c>
      <c r="E85" s="217">
        <f>E86+E87</f>
        <v>61983</v>
      </c>
      <c r="F85" s="312">
        <f>F86+F87</f>
        <v>73159</v>
      </c>
      <c r="G85" s="312">
        <f>G86+G87</f>
        <v>66500</v>
      </c>
      <c r="H85" s="312">
        <f>H86+H87</f>
        <v>61373</v>
      </c>
      <c r="I85" s="218">
        <f>IFERROR(H85/G85,"  ")</f>
        <v>0.92290225563909778</v>
      </c>
    </row>
    <row r="86" spans="1:9" ht="20.100000000000001" customHeight="1" x14ac:dyDescent="0.2">
      <c r="B86" s="219">
        <v>340</v>
      </c>
      <c r="C86" s="216" t="s">
        <v>148</v>
      </c>
      <c r="D86" s="334" t="s">
        <v>139</v>
      </c>
      <c r="E86" s="217">
        <v>58534</v>
      </c>
      <c r="F86" s="312">
        <v>66500</v>
      </c>
      <c r="G86" s="399">
        <v>66500</v>
      </c>
      <c r="H86" s="395">
        <v>59277</v>
      </c>
      <c r="I86" s="218">
        <f t="shared" si="1"/>
        <v>0.8913834586466165</v>
      </c>
    </row>
    <row r="87" spans="1:9" ht="20.100000000000001" customHeight="1" x14ac:dyDescent="0.2">
      <c r="B87" s="219">
        <v>341</v>
      </c>
      <c r="C87" s="216" t="s">
        <v>443</v>
      </c>
      <c r="D87" s="334" t="s">
        <v>140</v>
      </c>
      <c r="E87" s="217">
        <v>3449</v>
      </c>
      <c r="F87" s="312">
        <v>6659</v>
      </c>
      <c r="G87" s="399"/>
      <c r="H87" s="395">
        <v>2096</v>
      </c>
      <c r="I87" s="218" t="str">
        <f t="shared" si="1"/>
        <v xml:space="preserve">  </v>
      </c>
    </row>
    <row r="88" spans="1:9" ht="20.100000000000001" customHeight="1" x14ac:dyDescent="0.2">
      <c r="B88" s="219"/>
      <c r="C88" s="216" t="s">
        <v>444</v>
      </c>
      <c r="D88" s="334" t="s">
        <v>141</v>
      </c>
      <c r="E88" s="217"/>
      <c r="F88" s="312"/>
      <c r="G88" s="399"/>
      <c r="H88" s="395"/>
      <c r="I88" s="218" t="str">
        <f t="shared" si="1"/>
        <v xml:space="preserve">  </v>
      </c>
    </row>
    <row r="89" spans="1:9" ht="20.100000000000001" customHeight="1" x14ac:dyDescent="0.2">
      <c r="B89" s="219">
        <v>35</v>
      </c>
      <c r="C89" s="216" t="s">
        <v>445</v>
      </c>
      <c r="D89" s="334" t="s">
        <v>142</v>
      </c>
      <c r="E89" s="217">
        <f>E90+E91</f>
        <v>0</v>
      </c>
      <c r="F89" s="312">
        <f>F90+F91</f>
        <v>0</v>
      </c>
      <c r="G89" s="312">
        <f>G90+G91</f>
        <v>8944</v>
      </c>
      <c r="H89" s="312">
        <f>H90+H91</f>
        <v>0</v>
      </c>
      <c r="I89" s="218">
        <f t="shared" si="1"/>
        <v>0</v>
      </c>
    </row>
    <row r="90" spans="1:9" ht="20.100000000000001" customHeight="1" x14ac:dyDescent="0.2">
      <c r="B90" s="219">
        <v>350</v>
      </c>
      <c r="C90" s="216" t="s">
        <v>446</v>
      </c>
      <c r="D90" s="334" t="s">
        <v>143</v>
      </c>
      <c r="E90" s="217"/>
      <c r="F90" s="312"/>
      <c r="G90" s="399"/>
      <c r="H90" s="395"/>
      <c r="I90" s="218" t="str">
        <f t="shared" si="1"/>
        <v xml:space="preserve">  </v>
      </c>
    </row>
    <row r="91" spans="1:9" ht="20.100000000000001" customHeight="1" x14ac:dyDescent="0.2">
      <c r="A91" s="209"/>
      <c r="B91" s="210">
        <v>351</v>
      </c>
      <c r="C91" s="216" t="s">
        <v>154</v>
      </c>
      <c r="D91" s="334" t="s">
        <v>144</v>
      </c>
      <c r="E91" s="217"/>
      <c r="F91" s="312"/>
      <c r="G91" s="399">
        <v>8944</v>
      </c>
      <c r="H91" s="395"/>
      <c r="I91" s="218">
        <f t="shared" si="1"/>
        <v>0</v>
      </c>
    </row>
    <row r="92" spans="1:9" ht="22.5" customHeight="1" x14ac:dyDescent="0.2">
      <c r="A92" s="209"/>
      <c r="B92" s="545"/>
      <c r="C92" s="212" t="s">
        <v>447</v>
      </c>
      <c r="D92" s="546" t="s">
        <v>145</v>
      </c>
      <c r="E92" s="520">
        <f>E94+E99+E108</f>
        <v>54660</v>
      </c>
      <c r="F92" s="547">
        <f>F94+F99+F108</f>
        <v>55500</v>
      </c>
      <c r="G92" s="547">
        <f>G94+G99+G108</f>
        <v>68620</v>
      </c>
      <c r="H92" s="547">
        <f>H94+H99+H108</f>
        <v>68448</v>
      </c>
      <c r="I92" s="508">
        <f t="shared" si="1"/>
        <v>0.99749344214514724</v>
      </c>
    </row>
    <row r="93" spans="1:9" ht="13.5" customHeight="1" x14ac:dyDescent="0.2">
      <c r="A93" s="209"/>
      <c r="B93" s="545"/>
      <c r="C93" s="213" t="s">
        <v>448</v>
      </c>
      <c r="D93" s="546"/>
      <c r="E93" s="521"/>
      <c r="F93" s="548"/>
      <c r="G93" s="548"/>
      <c r="H93" s="548"/>
      <c r="I93" s="509" t="str">
        <f t="shared" si="1"/>
        <v xml:space="preserve">  </v>
      </c>
    </row>
    <row r="94" spans="1:9" ht="20.100000000000001" customHeight="1" x14ac:dyDescent="0.2">
      <c r="A94" s="209"/>
      <c r="B94" s="545">
        <v>40</v>
      </c>
      <c r="C94" s="214" t="s">
        <v>449</v>
      </c>
      <c r="D94" s="546" t="s">
        <v>146</v>
      </c>
      <c r="E94" s="520">
        <f>E96+E97+E98</f>
        <v>40256</v>
      </c>
      <c r="F94" s="547">
        <f>F96+F97+F98</f>
        <v>38500</v>
      </c>
      <c r="G94" s="547">
        <f>G96+G97+G98</f>
        <v>38500</v>
      </c>
      <c r="H94" s="547">
        <f>H96+H97+H98</f>
        <v>40255</v>
      </c>
      <c r="I94" s="508">
        <f t="shared" si="1"/>
        <v>1.0455844155844156</v>
      </c>
    </row>
    <row r="95" spans="1:9" ht="14.25" customHeight="1" x14ac:dyDescent="0.2">
      <c r="A95" s="209"/>
      <c r="B95" s="545"/>
      <c r="C95" s="215" t="s">
        <v>450</v>
      </c>
      <c r="D95" s="546"/>
      <c r="E95" s="521"/>
      <c r="F95" s="548"/>
      <c r="G95" s="548"/>
      <c r="H95" s="548"/>
      <c r="I95" s="509" t="str">
        <f t="shared" si="1"/>
        <v xml:space="preserve">  </v>
      </c>
    </row>
    <row r="96" spans="1:9" ht="25.5" customHeight="1" x14ac:dyDescent="0.2">
      <c r="A96" s="209"/>
      <c r="B96" s="210">
        <v>404</v>
      </c>
      <c r="C96" s="216" t="s">
        <v>451</v>
      </c>
      <c r="D96" s="334" t="s">
        <v>147</v>
      </c>
      <c r="E96" s="217">
        <v>14383</v>
      </c>
      <c r="F96" s="312">
        <v>12500</v>
      </c>
      <c r="G96" s="399">
        <v>12500</v>
      </c>
      <c r="H96" s="395">
        <v>14382</v>
      </c>
      <c r="I96" s="218">
        <f t="shared" si="1"/>
        <v>1.15056</v>
      </c>
    </row>
    <row r="97" spans="1:9" ht="20.100000000000001" customHeight="1" x14ac:dyDescent="0.2">
      <c r="A97" s="209"/>
      <c r="B97" s="210">
        <v>400</v>
      </c>
      <c r="C97" s="216" t="s">
        <v>452</v>
      </c>
      <c r="D97" s="334" t="s">
        <v>149</v>
      </c>
      <c r="E97" s="217"/>
      <c r="F97" s="312"/>
      <c r="G97" s="399"/>
      <c r="H97" s="395"/>
      <c r="I97" s="218" t="str">
        <f t="shared" si="1"/>
        <v xml:space="preserve">  </v>
      </c>
    </row>
    <row r="98" spans="1:9" ht="20.100000000000001" customHeight="1" x14ac:dyDescent="0.2">
      <c r="A98" s="209"/>
      <c r="B98" s="210" t="s">
        <v>453</v>
      </c>
      <c r="C98" s="216" t="s">
        <v>454</v>
      </c>
      <c r="D98" s="334" t="s">
        <v>150</v>
      </c>
      <c r="E98" s="217">
        <v>25873</v>
      </c>
      <c r="F98" s="312">
        <v>26000</v>
      </c>
      <c r="G98" s="399">
        <v>26000</v>
      </c>
      <c r="H98" s="395">
        <v>25873</v>
      </c>
      <c r="I98" s="218">
        <f t="shared" si="1"/>
        <v>0.99511538461538462</v>
      </c>
    </row>
    <row r="99" spans="1:9" ht="20.100000000000001" customHeight="1" x14ac:dyDescent="0.2">
      <c r="A99" s="209"/>
      <c r="B99" s="545">
        <v>41</v>
      </c>
      <c r="C99" s="214" t="s">
        <v>455</v>
      </c>
      <c r="D99" s="546" t="s">
        <v>151</v>
      </c>
      <c r="E99" s="520">
        <f>E101+E102+E103+E104+E105+E106+E107</f>
        <v>14404</v>
      </c>
      <c r="F99" s="547">
        <f>F101+F102+F103+F104+F105+F106+F107</f>
        <v>17000</v>
      </c>
      <c r="G99" s="547">
        <f>G101+G102+G103+G104+G105+G106+G107</f>
        <v>30120</v>
      </c>
      <c r="H99" s="547">
        <f>H101+H102+H103+H104+H105+H106+H107</f>
        <v>28193</v>
      </c>
      <c r="I99" s="508">
        <f t="shared" si="1"/>
        <v>0.93602257636122177</v>
      </c>
    </row>
    <row r="100" spans="1:9" ht="12" customHeight="1" x14ac:dyDescent="0.2">
      <c r="A100" s="209"/>
      <c r="B100" s="545"/>
      <c r="C100" s="215" t="s">
        <v>456</v>
      </c>
      <c r="D100" s="546"/>
      <c r="E100" s="521"/>
      <c r="F100" s="548"/>
      <c r="G100" s="548"/>
      <c r="H100" s="548"/>
      <c r="I100" s="509" t="str">
        <f t="shared" si="1"/>
        <v xml:space="preserve">  </v>
      </c>
    </row>
    <row r="101" spans="1:9" ht="20.100000000000001" customHeight="1" x14ac:dyDescent="0.2">
      <c r="B101" s="219">
        <v>410</v>
      </c>
      <c r="C101" s="216" t="s">
        <v>457</v>
      </c>
      <c r="D101" s="334" t="s">
        <v>152</v>
      </c>
      <c r="E101" s="217"/>
      <c r="F101" s="312"/>
      <c r="G101" s="399"/>
      <c r="H101" s="395"/>
      <c r="I101" s="218" t="str">
        <f t="shared" si="1"/>
        <v xml:space="preserve">  </v>
      </c>
    </row>
    <row r="102" spans="1:9" ht="36.75" customHeight="1" x14ac:dyDescent="0.2">
      <c r="B102" s="219" t="s">
        <v>458</v>
      </c>
      <c r="C102" s="216" t="s">
        <v>459</v>
      </c>
      <c r="D102" s="334" t="s">
        <v>153</v>
      </c>
      <c r="E102" s="217"/>
      <c r="F102" s="312"/>
      <c r="G102" s="399"/>
      <c r="H102" s="395"/>
      <c r="I102" s="218" t="str">
        <f t="shared" si="1"/>
        <v xml:space="preserve">  </v>
      </c>
    </row>
    <row r="103" spans="1:9" ht="39" customHeight="1" x14ac:dyDescent="0.2">
      <c r="B103" s="219" t="s">
        <v>458</v>
      </c>
      <c r="C103" s="216" t="s">
        <v>460</v>
      </c>
      <c r="D103" s="334" t="s">
        <v>155</v>
      </c>
      <c r="E103" s="217"/>
      <c r="F103" s="312"/>
      <c r="G103" s="399"/>
      <c r="H103" s="395"/>
      <c r="I103" s="218" t="str">
        <f t="shared" si="1"/>
        <v xml:space="preserve">  </v>
      </c>
    </row>
    <row r="104" spans="1:9" ht="25.5" customHeight="1" x14ac:dyDescent="0.2">
      <c r="B104" s="219" t="s">
        <v>461</v>
      </c>
      <c r="C104" s="216" t="s">
        <v>462</v>
      </c>
      <c r="D104" s="334" t="s">
        <v>156</v>
      </c>
      <c r="E104" s="217">
        <v>14404</v>
      </c>
      <c r="F104" s="312">
        <v>17000</v>
      </c>
      <c r="G104" s="399">
        <v>30120</v>
      </c>
      <c r="H104" s="395">
        <v>28193</v>
      </c>
      <c r="I104" s="218">
        <f t="shared" si="1"/>
        <v>0.93602257636122177</v>
      </c>
    </row>
    <row r="105" spans="1:9" ht="25.5" customHeight="1" x14ac:dyDescent="0.2">
      <c r="B105" s="219" t="s">
        <v>463</v>
      </c>
      <c r="C105" s="216" t="s">
        <v>464</v>
      </c>
      <c r="D105" s="334" t="s">
        <v>157</v>
      </c>
      <c r="E105" s="217"/>
      <c r="F105" s="312"/>
      <c r="G105" s="399"/>
      <c r="H105" s="395"/>
      <c r="I105" s="218" t="str">
        <f t="shared" si="1"/>
        <v xml:space="preserve">  </v>
      </c>
    </row>
    <row r="106" spans="1:9" ht="20.100000000000001" customHeight="1" x14ac:dyDescent="0.2">
      <c r="B106" s="219">
        <v>413</v>
      </c>
      <c r="C106" s="216" t="s">
        <v>465</v>
      </c>
      <c r="D106" s="334" t="s">
        <v>158</v>
      </c>
      <c r="E106" s="217"/>
      <c r="F106" s="312"/>
      <c r="G106" s="399"/>
      <c r="H106" s="395"/>
      <c r="I106" s="218" t="str">
        <f t="shared" si="1"/>
        <v xml:space="preserve">  </v>
      </c>
    </row>
    <row r="107" spans="1:9" ht="20.100000000000001" customHeight="1" x14ac:dyDescent="0.2">
      <c r="B107" s="219">
        <v>419</v>
      </c>
      <c r="C107" s="216" t="s">
        <v>466</v>
      </c>
      <c r="D107" s="334" t="s">
        <v>159</v>
      </c>
      <c r="E107" s="217"/>
      <c r="F107" s="312"/>
      <c r="G107" s="399"/>
      <c r="H107" s="395"/>
      <c r="I107" s="218" t="str">
        <f t="shared" si="1"/>
        <v xml:space="preserve">  </v>
      </c>
    </row>
    <row r="108" spans="1:9" ht="24" customHeight="1" x14ac:dyDescent="0.2">
      <c r="B108" s="219" t="s">
        <v>467</v>
      </c>
      <c r="C108" s="216" t="s">
        <v>468</v>
      </c>
      <c r="D108" s="334" t="s">
        <v>160</v>
      </c>
      <c r="E108" s="217"/>
      <c r="F108" s="312"/>
      <c r="G108" s="399"/>
      <c r="H108" s="395"/>
      <c r="I108" s="218" t="str">
        <f t="shared" si="1"/>
        <v xml:space="preserve">  </v>
      </c>
    </row>
    <row r="109" spans="1:9" ht="20.100000000000001" customHeight="1" x14ac:dyDescent="0.2">
      <c r="B109" s="219">
        <v>498</v>
      </c>
      <c r="C109" s="207" t="s">
        <v>469</v>
      </c>
      <c r="D109" s="334" t="s">
        <v>161</v>
      </c>
      <c r="E109" s="217"/>
      <c r="F109" s="312"/>
      <c r="G109" s="399"/>
      <c r="H109" s="395"/>
      <c r="I109" s="218" t="str">
        <f t="shared" si="1"/>
        <v xml:space="preserve">  </v>
      </c>
    </row>
    <row r="110" spans="1:9" ht="24" customHeight="1" x14ac:dyDescent="0.2">
      <c r="A110" s="209"/>
      <c r="B110" s="210" t="s">
        <v>470</v>
      </c>
      <c r="C110" s="207" t="s">
        <v>471</v>
      </c>
      <c r="D110" s="334" t="s">
        <v>162</v>
      </c>
      <c r="E110" s="217">
        <v>1455</v>
      </c>
      <c r="F110" s="312"/>
      <c r="G110" s="399"/>
      <c r="H110" s="395"/>
      <c r="I110" s="218" t="str">
        <f t="shared" si="1"/>
        <v xml:space="preserve">  </v>
      </c>
    </row>
    <row r="111" spans="1:9" ht="23.25" customHeight="1" x14ac:dyDescent="0.2">
      <c r="A111" s="209"/>
      <c r="B111" s="545"/>
      <c r="C111" s="212" t="s">
        <v>472</v>
      </c>
      <c r="D111" s="546" t="s">
        <v>163</v>
      </c>
      <c r="E111" s="520">
        <f>E113+E114+E123+E124+E132+E137+E138</f>
        <v>59324</v>
      </c>
      <c r="F111" s="547">
        <f>F113+F114+F123+F124+F132+F137+F138</f>
        <v>71645</v>
      </c>
      <c r="G111" s="547">
        <f>G113+G114+G123+G124+G132+G137+G138</f>
        <v>83580</v>
      </c>
      <c r="H111" s="547">
        <f>H113+H114+H123+H124+H132+H137+H138</f>
        <v>55306</v>
      </c>
      <c r="I111" s="508">
        <f t="shared" si="1"/>
        <v>0.66171332854749942</v>
      </c>
    </row>
    <row r="112" spans="1:9" ht="13.5" customHeight="1" x14ac:dyDescent="0.2">
      <c r="A112" s="209"/>
      <c r="B112" s="545"/>
      <c r="C112" s="213" t="s">
        <v>473</v>
      </c>
      <c r="D112" s="546"/>
      <c r="E112" s="521"/>
      <c r="F112" s="548"/>
      <c r="G112" s="548"/>
      <c r="H112" s="548"/>
      <c r="I112" s="509" t="str">
        <f t="shared" si="1"/>
        <v xml:space="preserve">  </v>
      </c>
    </row>
    <row r="113" spans="1:9" ht="20.100000000000001" customHeight="1" x14ac:dyDescent="0.2">
      <c r="A113" s="209"/>
      <c r="B113" s="210">
        <v>467</v>
      </c>
      <c r="C113" s="216" t="s">
        <v>474</v>
      </c>
      <c r="D113" s="334" t="s">
        <v>164</v>
      </c>
      <c r="E113" s="217"/>
      <c r="F113" s="312"/>
      <c r="G113" s="399"/>
      <c r="H113" s="395"/>
      <c r="I113" s="218" t="str">
        <f t="shared" si="1"/>
        <v xml:space="preserve">  </v>
      </c>
    </row>
    <row r="114" spans="1:9" ht="20.100000000000001" customHeight="1" x14ac:dyDescent="0.2">
      <c r="A114" s="209"/>
      <c r="B114" s="545" t="s">
        <v>475</v>
      </c>
      <c r="C114" s="214" t="s">
        <v>476</v>
      </c>
      <c r="D114" s="546" t="s">
        <v>165</v>
      </c>
      <c r="E114" s="520">
        <f>E116+E117+E118+E119+E120+E121+E122</f>
        <v>11426</v>
      </c>
      <c r="F114" s="547">
        <f>F116+F117+F118+F119+F120+F121+F122</f>
        <v>14500</v>
      </c>
      <c r="G114" s="547">
        <f>G116+G117+G118+G119+G120+G121+G122</f>
        <v>7380</v>
      </c>
      <c r="H114" s="547">
        <f>H116+H117+H118+H119+H120+H121+H122</f>
        <v>7318</v>
      </c>
      <c r="I114" s="508">
        <f t="shared" si="1"/>
        <v>0.99159891598915995</v>
      </c>
    </row>
    <row r="115" spans="1:9" ht="15" customHeight="1" x14ac:dyDescent="0.2">
      <c r="A115" s="209"/>
      <c r="B115" s="545"/>
      <c r="C115" s="215" t="s">
        <v>477</v>
      </c>
      <c r="D115" s="546"/>
      <c r="E115" s="521"/>
      <c r="F115" s="548"/>
      <c r="G115" s="548"/>
      <c r="H115" s="548"/>
      <c r="I115" s="509" t="str">
        <f t="shared" si="1"/>
        <v xml:space="preserve">  </v>
      </c>
    </row>
    <row r="116" spans="1:9" ht="25.5" customHeight="1" x14ac:dyDescent="0.2">
      <c r="A116" s="209"/>
      <c r="B116" s="210" t="s">
        <v>478</v>
      </c>
      <c r="C116" s="216" t="s">
        <v>479</v>
      </c>
      <c r="D116" s="334" t="s">
        <v>166</v>
      </c>
      <c r="E116" s="217"/>
      <c r="F116" s="312"/>
      <c r="G116" s="399"/>
      <c r="H116" s="395"/>
      <c r="I116" s="218" t="str">
        <f t="shared" si="1"/>
        <v xml:space="preserve">  </v>
      </c>
    </row>
    <row r="117" spans="1:9" ht="25.5" customHeight="1" x14ac:dyDescent="0.2">
      <c r="B117" s="219" t="s">
        <v>478</v>
      </c>
      <c r="C117" s="216" t="s">
        <v>480</v>
      </c>
      <c r="D117" s="334" t="s">
        <v>167</v>
      </c>
      <c r="E117" s="217"/>
      <c r="F117" s="312"/>
      <c r="G117" s="399"/>
      <c r="H117" s="395"/>
      <c r="I117" s="218" t="str">
        <f t="shared" si="1"/>
        <v xml:space="preserve">  </v>
      </c>
    </row>
    <row r="118" spans="1:9" ht="25.5" customHeight="1" x14ac:dyDescent="0.2">
      <c r="B118" s="219" t="s">
        <v>481</v>
      </c>
      <c r="C118" s="216" t="s">
        <v>482</v>
      </c>
      <c r="D118" s="334" t="s">
        <v>168</v>
      </c>
      <c r="E118" s="217"/>
      <c r="F118" s="312"/>
      <c r="G118" s="399"/>
      <c r="H118" s="395"/>
      <c r="I118" s="218" t="str">
        <f t="shared" si="1"/>
        <v xml:space="preserve">  </v>
      </c>
    </row>
    <row r="119" spans="1:9" ht="24.75" customHeight="1" x14ac:dyDescent="0.2">
      <c r="B119" s="219" t="s">
        <v>483</v>
      </c>
      <c r="C119" s="216" t="s">
        <v>484</v>
      </c>
      <c r="D119" s="334" t="s">
        <v>169</v>
      </c>
      <c r="E119" s="217">
        <v>11426</v>
      </c>
      <c r="F119" s="312">
        <v>14500</v>
      </c>
      <c r="G119" s="399">
        <v>7380</v>
      </c>
      <c r="H119" s="395">
        <v>7318</v>
      </c>
      <c r="I119" s="218">
        <f t="shared" si="1"/>
        <v>0.99159891598915995</v>
      </c>
    </row>
    <row r="120" spans="1:9" ht="24.75" customHeight="1" x14ac:dyDescent="0.2">
      <c r="B120" s="219" t="s">
        <v>485</v>
      </c>
      <c r="C120" s="216" t="s">
        <v>486</v>
      </c>
      <c r="D120" s="334" t="s">
        <v>170</v>
      </c>
      <c r="E120" s="217"/>
      <c r="F120" s="312"/>
      <c r="G120" s="399"/>
      <c r="H120" s="395"/>
      <c r="I120" s="218" t="str">
        <f t="shared" si="1"/>
        <v xml:space="preserve">  </v>
      </c>
    </row>
    <row r="121" spans="1:9" ht="20.100000000000001" customHeight="1" x14ac:dyDescent="0.2">
      <c r="B121" s="219">
        <v>426</v>
      </c>
      <c r="C121" s="216" t="s">
        <v>487</v>
      </c>
      <c r="D121" s="334" t="s">
        <v>171</v>
      </c>
      <c r="E121" s="217"/>
      <c r="F121" s="312"/>
      <c r="G121" s="399"/>
      <c r="H121" s="395"/>
      <c r="I121" s="218" t="str">
        <f t="shared" si="1"/>
        <v xml:space="preserve">  </v>
      </c>
    </row>
    <row r="122" spans="1:9" ht="20.100000000000001" customHeight="1" x14ac:dyDescent="0.2">
      <c r="B122" s="219">
        <v>428</v>
      </c>
      <c r="C122" s="216" t="s">
        <v>488</v>
      </c>
      <c r="D122" s="334" t="s">
        <v>172</v>
      </c>
      <c r="E122" s="217"/>
      <c r="F122" s="312"/>
      <c r="G122" s="399"/>
      <c r="H122" s="395"/>
      <c r="I122" s="218" t="str">
        <f t="shared" si="1"/>
        <v xml:space="preserve">  </v>
      </c>
    </row>
    <row r="123" spans="1:9" ht="20.100000000000001" customHeight="1" x14ac:dyDescent="0.2">
      <c r="B123" s="219">
        <v>430</v>
      </c>
      <c r="C123" s="216" t="s">
        <v>489</v>
      </c>
      <c r="D123" s="334" t="s">
        <v>173</v>
      </c>
      <c r="E123" s="217">
        <v>31</v>
      </c>
      <c r="F123" s="312"/>
      <c r="G123" s="399"/>
      <c r="H123" s="395">
        <v>13774</v>
      </c>
      <c r="I123" s="218" t="str">
        <f t="shared" si="1"/>
        <v xml:space="preserve">  </v>
      </c>
    </row>
    <row r="124" spans="1:9" ht="20.100000000000001" customHeight="1" x14ac:dyDescent="0.2">
      <c r="A124" s="209"/>
      <c r="B124" s="545" t="s">
        <v>490</v>
      </c>
      <c r="C124" s="214" t="s">
        <v>491</v>
      </c>
      <c r="D124" s="546" t="s">
        <v>174</v>
      </c>
      <c r="E124" s="520">
        <f>E126+E127+E128+E129+E130+E131</f>
        <v>23418</v>
      </c>
      <c r="F124" s="547">
        <f>F126+F127+F128+F129+F130+F131</f>
        <v>43645</v>
      </c>
      <c r="G124" s="547">
        <f>G126+G127+G128+G129+G130+G131</f>
        <v>65900</v>
      </c>
      <c r="H124" s="547">
        <f>H126+H127+H128+H129+H130+H131</f>
        <v>17182</v>
      </c>
      <c r="I124" s="508">
        <f t="shared" si="1"/>
        <v>0.26072837632776935</v>
      </c>
    </row>
    <row r="125" spans="1:9" ht="12.75" customHeight="1" x14ac:dyDescent="0.2">
      <c r="A125" s="209"/>
      <c r="B125" s="545"/>
      <c r="C125" s="215" t="s">
        <v>492</v>
      </c>
      <c r="D125" s="546"/>
      <c r="E125" s="521"/>
      <c r="F125" s="548"/>
      <c r="G125" s="548"/>
      <c r="H125" s="548"/>
      <c r="I125" s="509" t="str">
        <f t="shared" si="1"/>
        <v xml:space="preserve">  </v>
      </c>
    </row>
    <row r="126" spans="1:9" ht="24.75" customHeight="1" x14ac:dyDescent="0.2">
      <c r="B126" s="219" t="s">
        <v>493</v>
      </c>
      <c r="C126" s="216" t="s">
        <v>494</v>
      </c>
      <c r="D126" s="334" t="s">
        <v>175</v>
      </c>
      <c r="E126" s="217"/>
      <c r="F126" s="312"/>
      <c r="G126" s="399"/>
      <c r="H126" s="395"/>
      <c r="I126" s="218" t="str">
        <f t="shared" si="1"/>
        <v xml:space="preserve">  </v>
      </c>
    </row>
    <row r="127" spans="1:9" ht="24.75" customHeight="1" x14ac:dyDescent="0.2">
      <c r="B127" s="219" t="s">
        <v>495</v>
      </c>
      <c r="C127" s="216" t="s">
        <v>496</v>
      </c>
      <c r="D127" s="334" t="s">
        <v>176</v>
      </c>
      <c r="E127" s="217"/>
      <c r="F127" s="312"/>
      <c r="G127" s="399"/>
      <c r="H127" s="395"/>
      <c r="I127" s="218" t="str">
        <f t="shared" si="1"/>
        <v xml:space="preserve">  </v>
      </c>
    </row>
    <row r="128" spans="1:9" ht="20.100000000000001" customHeight="1" x14ac:dyDescent="0.2">
      <c r="B128" s="219">
        <v>435</v>
      </c>
      <c r="C128" s="216" t="s">
        <v>497</v>
      </c>
      <c r="D128" s="334" t="s">
        <v>177</v>
      </c>
      <c r="E128" s="217">
        <v>23418</v>
      </c>
      <c r="F128" s="391">
        <f>38129+5516</f>
        <v>43645</v>
      </c>
      <c r="G128" s="399">
        <v>65900</v>
      </c>
      <c r="H128" s="395">
        <v>17182</v>
      </c>
      <c r="I128" s="218">
        <f t="shared" si="1"/>
        <v>0.26072837632776935</v>
      </c>
    </row>
    <row r="129" spans="1:11" ht="20.100000000000001" customHeight="1" x14ac:dyDescent="0.2">
      <c r="B129" s="219">
        <v>436</v>
      </c>
      <c r="C129" s="216" t="s">
        <v>498</v>
      </c>
      <c r="D129" s="334" t="s">
        <v>178</v>
      </c>
      <c r="E129" s="217"/>
      <c r="F129" s="312"/>
      <c r="G129" s="399"/>
      <c r="H129" s="395"/>
      <c r="I129" s="218" t="str">
        <f t="shared" si="1"/>
        <v xml:space="preserve">  </v>
      </c>
    </row>
    <row r="130" spans="1:11" ht="20.100000000000001" customHeight="1" x14ac:dyDescent="0.2">
      <c r="B130" s="219" t="s">
        <v>499</v>
      </c>
      <c r="C130" s="216" t="s">
        <v>500</v>
      </c>
      <c r="D130" s="334" t="s">
        <v>179</v>
      </c>
      <c r="E130" s="217"/>
      <c r="F130" s="312"/>
      <c r="G130" s="399"/>
      <c r="H130" s="395"/>
      <c r="I130" s="218" t="str">
        <f t="shared" si="1"/>
        <v xml:space="preserve">  </v>
      </c>
    </row>
    <row r="131" spans="1:11" ht="20.100000000000001" customHeight="1" x14ac:dyDescent="0.2">
      <c r="B131" s="219" t="s">
        <v>499</v>
      </c>
      <c r="C131" s="216" t="s">
        <v>501</v>
      </c>
      <c r="D131" s="334" t="s">
        <v>180</v>
      </c>
      <c r="E131" s="217"/>
      <c r="F131" s="312"/>
      <c r="G131" s="399"/>
      <c r="H131" s="395"/>
      <c r="I131" s="218" t="str">
        <f t="shared" si="1"/>
        <v xml:space="preserve">  </v>
      </c>
    </row>
    <row r="132" spans="1:11" ht="20.100000000000001" customHeight="1" x14ac:dyDescent="0.2">
      <c r="A132" s="209"/>
      <c r="B132" s="545" t="s">
        <v>502</v>
      </c>
      <c r="C132" s="214" t="s">
        <v>503</v>
      </c>
      <c r="D132" s="546" t="s">
        <v>181</v>
      </c>
      <c r="E132" s="520">
        <f>E134+E135+E136</f>
        <v>18712</v>
      </c>
      <c r="F132" s="547">
        <f>F134+F135+F136</f>
        <v>13500</v>
      </c>
      <c r="G132" s="547">
        <f>G134+G135+G136</f>
        <v>10300</v>
      </c>
      <c r="H132" s="547">
        <f>H134+H135+H136</f>
        <v>17032</v>
      </c>
      <c r="I132" s="506">
        <f t="shared" si="1"/>
        <v>1.6535922330097088</v>
      </c>
    </row>
    <row r="133" spans="1:11" ht="15.75" customHeight="1" x14ac:dyDescent="0.2">
      <c r="A133" s="209"/>
      <c r="B133" s="545"/>
      <c r="C133" s="215" t="s">
        <v>504</v>
      </c>
      <c r="D133" s="546"/>
      <c r="E133" s="521"/>
      <c r="F133" s="548"/>
      <c r="G133" s="548"/>
      <c r="H133" s="548"/>
      <c r="I133" s="507" t="str">
        <f t="shared" si="1"/>
        <v xml:space="preserve">  </v>
      </c>
    </row>
    <row r="134" spans="1:11" ht="20.100000000000001" customHeight="1" x14ac:dyDescent="0.2">
      <c r="B134" s="219" t="s">
        <v>505</v>
      </c>
      <c r="C134" s="216" t="s">
        <v>506</v>
      </c>
      <c r="D134" s="334" t="s">
        <v>182</v>
      </c>
      <c r="E134" s="217">
        <v>17873</v>
      </c>
      <c r="F134" s="312">
        <v>13500</v>
      </c>
      <c r="G134" s="399">
        <v>10300</v>
      </c>
      <c r="H134" s="395">
        <v>6682</v>
      </c>
      <c r="I134" s="218">
        <f t="shared" si="1"/>
        <v>0.64873786407766987</v>
      </c>
    </row>
    <row r="135" spans="1:11" ht="24.75" customHeight="1" x14ac:dyDescent="0.2">
      <c r="B135" s="219" t="s">
        <v>507</v>
      </c>
      <c r="C135" s="216" t="s">
        <v>508</v>
      </c>
      <c r="D135" s="334" t="s">
        <v>183</v>
      </c>
      <c r="E135" s="217">
        <v>839</v>
      </c>
      <c r="F135" s="312"/>
      <c r="G135" s="399"/>
      <c r="H135" s="395">
        <v>10350</v>
      </c>
      <c r="I135" s="218" t="str">
        <f t="shared" si="1"/>
        <v xml:space="preserve">  </v>
      </c>
    </row>
    <row r="136" spans="1:11" ht="20.100000000000001" customHeight="1" x14ac:dyDescent="0.2">
      <c r="B136" s="219">
        <v>481</v>
      </c>
      <c r="C136" s="216" t="s">
        <v>509</v>
      </c>
      <c r="D136" s="334" t="s">
        <v>184</v>
      </c>
      <c r="E136" s="217"/>
      <c r="F136" s="312"/>
      <c r="G136" s="399"/>
      <c r="H136" s="395"/>
      <c r="I136" s="218" t="str">
        <f t="shared" si="1"/>
        <v xml:space="preserve">  </v>
      </c>
    </row>
    <row r="137" spans="1:11" ht="36.75" customHeight="1" x14ac:dyDescent="0.2">
      <c r="B137" s="219">
        <v>427</v>
      </c>
      <c r="C137" s="216" t="s">
        <v>510</v>
      </c>
      <c r="D137" s="334" t="s">
        <v>185</v>
      </c>
      <c r="E137" s="217"/>
      <c r="F137" s="312"/>
      <c r="G137" s="399"/>
      <c r="H137" s="395"/>
      <c r="I137" s="218" t="str">
        <f t="shared" ref="I137:I143" si="2">IFERROR(H137/G137,"  ")</f>
        <v xml:space="preserve">  </v>
      </c>
    </row>
    <row r="138" spans="1:11" ht="36.75" customHeight="1" x14ac:dyDescent="0.2">
      <c r="A138" s="209"/>
      <c r="B138" s="210" t="s">
        <v>511</v>
      </c>
      <c r="C138" s="216" t="s">
        <v>512</v>
      </c>
      <c r="D138" s="334" t="s">
        <v>186</v>
      </c>
      <c r="E138" s="217">
        <v>5737</v>
      </c>
      <c r="F138" s="312"/>
      <c r="G138" s="399"/>
      <c r="H138" s="395"/>
      <c r="I138" s="218" t="str">
        <f t="shared" si="2"/>
        <v xml:space="preserve">  </v>
      </c>
    </row>
    <row r="139" spans="1:11" ht="20.100000000000001" customHeight="1" x14ac:dyDescent="0.2">
      <c r="A139" s="209"/>
      <c r="B139" s="545"/>
      <c r="C139" s="212" t="s">
        <v>513</v>
      </c>
      <c r="D139" s="546" t="s">
        <v>187</v>
      </c>
      <c r="E139" s="520"/>
      <c r="F139" s="547"/>
      <c r="G139" s="549"/>
      <c r="H139" s="551"/>
      <c r="I139" s="508" t="str">
        <f t="shared" si="2"/>
        <v xml:space="preserve">  </v>
      </c>
    </row>
    <row r="140" spans="1:11" ht="23.25" customHeight="1" x14ac:dyDescent="0.2">
      <c r="A140" s="209"/>
      <c r="B140" s="545"/>
      <c r="C140" s="213" t="s">
        <v>514</v>
      </c>
      <c r="D140" s="546"/>
      <c r="E140" s="521"/>
      <c r="F140" s="548"/>
      <c r="G140" s="550"/>
      <c r="H140" s="552"/>
      <c r="I140" s="509" t="str">
        <f t="shared" si="2"/>
        <v xml:space="preserve">  </v>
      </c>
    </row>
    <row r="141" spans="1:11" ht="20.100000000000001" customHeight="1" x14ac:dyDescent="0.2">
      <c r="A141" s="209"/>
      <c r="B141" s="545"/>
      <c r="C141" s="212" t="s">
        <v>515</v>
      </c>
      <c r="D141" s="546" t="s">
        <v>188</v>
      </c>
      <c r="E141" s="518">
        <f>E77+E92+E109+E110+E111-E139</f>
        <v>351668</v>
      </c>
      <c r="F141" s="510">
        <f>F77+F92+F109+F110+F111-F139</f>
        <v>371119</v>
      </c>
      <c r="G141" s="510">
        <f>G77+G92+G109+G110+G111-G139</f>
        <v>384071</v>
      </c>
      <c r="H141" s="510">
        <f>H77+H92+H109+H110+H111-H139</f>
        <v>359372</v>
      </c>
      <c r="I141" s="508">
        <f t="shared" si="2"/>
        <v>0.93569157785930201</v>
      </c>
      <c r="J141" s="221"/>
      <c r="K141" s="195"/>
    </row>
    <row r="142" spans="1:11" ht="14.25" customHeight="1" x14ac:dyDescent="0.2">
      <c r="A142" s="209"/>
      <c r="B142" s="545"/>
      <c r="C142" s="213" t="s">
        <v>516</v>
      </c>
      <c r="D142" s="546"/>
      <c r="E142" s="519"/>
      <c r="F142" s="511"/>
      <c r="G142" s="511"/>
      <c r="H142" s="511"/>
      <c r="I142" s="509" t="str">
        <f t="shared" si="2"/>
        <v xml:space="preserve">  </v>
      </c>
    </row>
    <row r="143" spans="1:11" ht="20.100000000000001" customHeight="1" thickBot="1" x14ac:dyDescent="0.25">
      <c r="A143" s="209"/>
      <c r="B143" s="222">
        <v>89</v>
      </c>
      <c r="C143" s="223" t="s">
        <v>517</v>
      </c>
      <c r="D143" s="333" t="s">
        <v>189</v>
      </c>
      <c r="E143" s="313">
        <v>9637</v>
      </c>
      <c r="F143" s="314"/>
      <c r="G143" s="401"/>
      <c r="H143" s="396"/>
      <c r="I143" s="224" t="str">
        <f t="shared" si="2"/>
        <v xml:space="preserve">  </v>
      </c>
    </row>
    <row r="145" spans="2:2" x14ac:dyDescent="0.2">
      <c r="B145" s="193" t="s">
        <v>576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153"/>
  <sheetViews>
    <sheetView showGridLines="0" topLeftCell="A45" workbookViewId="0">
      <selection activeCell="B1" sqref="B1:H68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3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5"/>
      <c r="G1" s="225"/>
      <c r="H1" s="205" t="s">
        <v>574</v>
      </c>
    </row>
    <row r="2" spans="1:8" ht="21.75" customHeight="1" x14ac:dyDescent="0.25">
      <c r="B2" s="574" t="s">
        <v>66</v>
      </c>
      <c r="C2" s="574"/>
      <c r="D2" s="574"/>
      <c r="E2" s="574"/>
      <c r="F2" s="574"/>
      <c r="G2" s="574"/>
      <c r="H2" s="574"/>
    </row>
    <row r="3" spans="1:8" ht="14.25" customHeight="1" x14ac:dyDescent="0.25">
      <c r="B3" s="575" t="s">
        <v>822</v>
      </c>
      <c r="C3" s="575"/>
      <c r="D3" s="575"/>
      <c r="E3" s="575"/>
      <c r="F3" s="575"/>
      <c r="G3" s="575"/>
      <c r="H3" s="575"/>
    </row>
    <row r="4" spans="1:8" ht="14.25" customHeight="1" thickBot="1" x14ac:dyDescent="0.3">
      <c r="B4" s="192"/>
      <c r="C4" s="192"/>
      <c r="D4" s="192"/>
      <c r="E4" s="192"/>
      <c r="F4" s="192"/>
      <c r="G4" s="192"/>
      <c r="H4" s="194" t="s">
        <v>126</v>
      </c>
    </row>
    <row r="5" spans="1:8" ht="24.75" customHeight="1" thickBot="1" x14ac:dyDescent="0.3">
      <c r="B5" s="580" t="s">
        <v>518</v>
      </c>
      <c r="C5" s="531" t="s">
        <v>82</v>
      </c>
      <c r="D5" s="564" t="s">
        <v>722</v>
      </c>
      <c r="E5" s="539" t="s">
        <v>723</v>
      </c>
      <c r="F5" s="566" t="s">
        <v>823</v>
      </c>
      <c r="G5" s="567"/>
      <c r="H5" s="572" t="s">
        <v>821</v>
      </c>
    </row>
    <row r="6" spans="1:8" ht="25.5" customHeight="1" x14ac:dyDescent="0.25">
      <c r="A6" s="16"/>
      <c r="B6" s="581"/>
      <c r="C6" s="532"/>
      <c r="D6" s="532"/>
      <c r="E6" s="565"/>
      <c r="F6" s="243" t="s">
        <v>721</v>
      </c>
      <c r="G6" s="238" t="s">
        <v>566</v>
      </c>
      <c r="H6" s="573"/>
    </row>
    <row r="7" spans="1:8" ht="16.5" thickBot="1" x14ac:dyDescent="0.3">
      <c r="A7" s="83"/>
      <c r="B7" s="226">
        <v>1</v>
      </c>
      <c r="C7" s="227">
        <v>2</v>
      </c>
      <c r="D7" s="228"/>
      <c r="E7" s="244"/>
      <c r="F7" s="228">
        <v>3</v>
      </c>
      <c r="G7" s="229">
        <v>4</v>
      </c>
      <c r="H7" s="204">
        <v>8</v>
      </c>
    </row>
    <row r="8" spans="1:8" s="57" customFormat="1" ht="20.100000000000001" customHeight="1" x14ac:dyDescent="0.25">
      <c r="A8" s="230"/>
      <c r="B8" s="231" t="s">
        <v>519</v>
      </c>
      <c r="C8" s="405"/>
      <c r="D8" s="411"/>
      <c r="E8" s="411"/>
      <c r="F8" s="411"/>
      <c r="G8" s="408"/>
      <c r="H8" s="240"/>
    </row>
    <row r="9" spans="1:8" s="57" customFormat="1" ht="20.100000000000001" customHeight="1" x14ac:dyDescent="0.25">
      <c r="A9" s="230"/>
      <c r="B9" s="232" t="s">
        <v>520</v>
      </c>
      <c r="C9" s="406">
        <v>3001</v>
      </c>
      <c r="D9" s="403">
        <f>D10+D11+D12+D13</f>
        <v>634699</v>
      </c>
      <c r="E9" s="403">
        <f>E10+E11+E12+E13</f>
        <v>522620</v>
      </c>
      <c r="F9" s="403">
        <f>F10+F11+F12+F13</f>
        <v>205736</v>
      </c>
      <c r="G9" s="403">
        <f>G10+G11+G12+G13</f>
        <v>155253</v>
      </c>
      <c r="H9" s="241">
        <f>IFERROR(G9/F9,"  ")</f>
        <v>0.75462242874363261</v>
      </c>
    </row>
    <row r="10" spans="1:8" s="57" customFormat="1" ht="20.100000000000001" customHeight="1" x14ac:dyDescent="0.25">
      <c r="A10" s="230"/>
      <c r="B10" s="233" t="s">
        <v>521</v>
      </c>
      <c r="C10" s="407">
        <v>3002</v>
      </c>
      <c r="D10" s="404">
        <v>619085</v>
      </c>
      <c r="E10" s="404">
        <v>502820</v>
      </c>
      <c r="F10" s="404">
        <v>197816</v>
      </c>
      <c r="G10" s="410">
        <f>142693+5102</f>
        <v>147795</v>
      </c>
      <c r="H10" s="242">
        <f t="shared" ref="H10:H66" si="0">IFERROR(G10/F10,"  ")</f>
        <v>0.74713370000404411</v>
      </c>
    </row>
    <row r="11" spans="1:8" s="57" customFormat="1" ht="20.100000000000001" customHeight="1" x14ac:dyDescent="0.25">
      <c r="A11" s="230"/>
      <c r="B11" s="233" t="s">
        <v>522</v>
      </c>
      <c r="C11" s="407">
        <v>3003</v>
      </c>
      <c r="D11" s="404"/>
      <c r="E11" s="404"/>
      <c r="F11" s="404"/>
      <c r="G11" s="410"/>
      <c r="H11" s="242" t="str">
        <f t="shared" si="0"/>
        <v xml:space="preserve">  </v>
      </c>
    </row>
    <row r="12" spans="1:8" s="57" customFormat="1" ht="20.100000000000001" customHeight="1" x14ac:dyDescent="0.25">
      <c r="A12" s="230"/>
      <c r="B12" s="233" t="s">
        <v>523</v>
      </c>
      <c r="C12" s="407">
        <v>3004</v>
      </c>
      <c r="D12" s="404">
        <v>315</v>
      </c>
      <c r="E12" s="404"/>
      <c r="F12" s="404"/>
      <c r="G12" s="410"/>
      <c r="H12" s="242" t="str">
        <f t="shared" si="0"/>
        <v xml:space="preserve">  </v>
      </c>
    </row>
    <row r="13" spans="1:8" s="57" customFormat="1" ht="20.100000000000001" customHeight="1" x14ac:dyDescent="0.25">
      <c r="A13" s="230"/>
      <c r="B13" s="233" t="s">
        <v>524</v>
      </c>
      <c r="C13" s="407">
        <v>3005</v>
      </c>
      <c r="D13" s="404">
        <v>15299</v>
      </c>
      <c r="E13" s="404">
        <v>19800</v>
      </c>
      <c r="F13" s="404">
        <v>7920</v>
      </c>
      <c r="G13" s="410">
        <v>7458</v>
      </c>
      <c r="H13" s="242">
        <f t="shared" si="0"/>
        <v>0.94166666666666665</v>
      </c>
    </row>
    <row r="14" spans="1:8" s="57" customFormat="1" ht="20.100000000000001" customHeight="1" x14ac:dyDescent="0.25">
      <c r="A14" s="230"/>
      <c r="B14" s="232" t="s">
        <v>525</v>
      </c>
      <c r="C14" s="406">
        <v>3006</v>
      </c>
      <c r="D14" s="403">
        <f>D15+D16+D17+D18+D19+D20+D21+D22</f>
        <v>610511</v>
      </c>
      <c r="E14" s="403">
        <f>E15+E16+E17+E18+E19+E20+E21+E22</f>
        <v>493071</v>
      </c>
      <c r="F14" s="403">
        <f>F15+F16+F17+F18+F19+F20+F21+F22</f>
        <v>194416</v>
      </c>
      <c r="G14" s="403">
        <f>G15+G16+G17+G18+G19+G20+G21+G22</f>
        <v>171583</v>
      </c>
      <c r="H14" s="241">
        <f t="shared" si="0"/>
        <v>0.88255596247222445</v>
      </c>
    </row>
    <row r="15" spans="1:8" s="57" customFormat="1" ht="20.100000000000001" customHeight="1" x14ac:dyDescent="0.25">
      <c r="A15" s="230"/>
      <c r="B15" s="233" t="s">
        <v>526</v>
      </c>
      <c r="C15" s="407">
        <v>3007</v>
      </c>
      <c r="D15" s="404">
        <v>410223</v>
      </c>
      <c r="E15" s="404">
        <v>261360</v>
      </c>
      <c r="F15" s="404">
        <v>90155</v>
      </c>
      <c r="G15" s="410">
        <v>78829</v>
      </c>
      <c r="H15" s="242">
        <f t="shared" si="0"/>
        <v>0.87437191503521716</v>
      </c>
    </row>
    <row r="16" spans="1:8" s="57" customFormat="1" ht="20.100000000000001" customHeight="1" x14ac:dyDescent="0.25">
      <c r="A16" s="230"/>
      <c r="B16" s="233" t="s">
        <v>527</v>
      </c>
      <c r="C16" s="407">
        <v>3008</v>
      </c>
      <c r="D16" s="404"/>
      <c r="E16" s="404"/>
      <c r="F16" s="404"/>
      <c r="G16" s="410"/>
      <c r="H16" s="242" t="str">
        <f t="shared" si="0"/>
        <v xml:space="preserve">  </v>
      </c>
    </row>
    <row r="17" spans="1:8" s="57" customFormat="1" ht="20.100000000000001" customHeight="1" x14ac:dyDescent="0.25">
      <c r="A17" s="230"/>
      <c r="B17" s="233" t="s">
        <v>528</v>
      </c>
      <c r="C17" s="407">
        <v>3009</v>
      </c>
      <c r="D17" s="404">
        <v>171928</v>
      </c>
      <c r="E17" s="404">
        <v>199711</v>
      </c>
      <c r="F17" s="404">
        <v>91611</v>
      </c>
      <c r="G17" s="410">
        <v>79050</v>
      </c>
      <c r="H17" s="242">
        <f t="shared" si="0"/>
        <v>0.86288764449683986</v>
      </c>
    </row>
    <row r="18" spans="1:8" s="57" customFormat="1" ht="20.100000000000001" customHeight="1" x14ac:dyDescent="0.25">
      <c r="A18" s="230"/>
      <c r="B18" s="233" t="s">
        <v>529</v>
      </c>
      <c r="C18" s="407">
        <v>3010</v>
      </c>
      <c r="D18" s="404">
        <v>1989</v>
      </c>
      <c r="E18" s="404">
        <v>2000</v>
      </c>
      <c r="F18" s="404">
        <v>650</v>
      </c>
      <c r="G18" s="410">
        <v>580</v>
      </c>
      <c r="H18" s="242">
        <f t="shared" si="0"/>
        <v>0.89230769230769236</v>
      </c>
    </row>
    <row r="19" spans="1:8" s="57" customFormat="1" ht="20.100000000000001" customHeight="1" x14ac:dyDescent="0.25">
      <c r="A19" s="230"/>
      <c r="B19" s="233" t="s">
        <v>530</v>
      </c>
      <c r="C19" s="407">
        <v>3011</v>
      </c>
      <c r="D19" s="404"/>
      <c r="E19" s="404"/>
      <c r="F19" s="404"/>
      <c r="G19" s="410"/>
      <c r="H19" s="242" t="str">
        <f t="shared" si="0"/>
        <v xml:space="preserve">  </v>
      </c>
    </row>
    <row r="20" spans="1:8" s="57" customFormat="1" ht="20.100000000000001" customHeight="1" x14ac:dyDescent="0.25">
      <c r="A20" s="230"/>
      <c r="B20" s="233" t="s">
        <v>531</v>
      </c>
      <c r="C20" s="407">
        <v>3012</v>
      </c>
      <c r="D20" s="404"/>
      <c r="E20" s="404"/>
      <c r="F20" s="404"/>
      <c r="G20" s="410"/>
      <c r="H20" s="242" t="str">
        <f t="shared" si="0"/>
        <v xml:space="preserve">  </v>
      </c>
    </row>
    <row r="21" spans="1:8" s="57" customFormat="1" ht="20.100000000000001" customHeight="1" x14ac:dyDescent="0.25">
      <c r="A21" s="230"/>
      <c r="B21" s="233" t="s">
        <v>532</v>
      </c>
      <c r="C21" s="407">
        <v>3013</v>
      </c>
      <c r="D21" s="404">
        <v>26091</v>
      </c>
      <c r="E21" s="404">
        <v>30000</v>
      </c>
      <c r="F21" s="404">
        <v>12000</v>
      </c>
      <c r="G21" s="410">
        <v>13124</v>
      </c>
      <c r="H21" s="242">
        <f t="shared" si="0"/>
        <v>1.0936666666666666</v>
      </c>
    </row>
    <row r="22" spans="1:8" s="57" customFormat="1" ht="20.100000000000001" customHeight="1" x14ac:dyDescent="0.25">
      <c r="A22" s="230"/>
      <c r="B22" s="233" t="s">
        <v>533</v>
      </c>
      <c r="C22" s="407">
        <v>3014</v>
      </c>
      <c r="D22" s="404">
        <v>280</v>
      </c>
      <c r="E22" s="404"/>
      <c r="F22" s="404"/>
      <c r="G22" s="410"/>
      <c r="H22" s="242" t="str">
        <f t="shared" si="0"/>
        <v xml:space="preserve">  </v>
      </c>
    </row>
    <row r="23" spans="1:8" s="57" customFormat="1" ht="20.100000000000001" customHeight="1" x14ac:dyDescent="0.25">
      <c r="A23" s="230"/>
      <c r="B23" s="233" t="s">
        <v>534</v>
      </c>
      <c r="C23" s="407">
        <v>3015</v>
      </c>
      <c r="D23" s="404">
        <f>D9-D14</f>
        <v>24188</v>
      </c>
      <c r="E23" s="404">
        <f>E9-E14</f>
        <v>29549</v>
      </c>
      <c r="F23" s="404">
        <f>F9-F14</f>
        <v>11320</v>
      </c>
      <c r="G23" s="410"/>
      <c r="H23" s="242">
        <f t="shared" si="0"/>
        <v>0</v>
      </c>
    </row>
    <row r="24" spans="1:8" s="57" customFormat="1" ht="20.100000000000001" customHeight="1" x14ac:dyDescent="0.25">
      <c r="A24" s="230"/>
      <c r="B24" s="233" t="s">
        <v>535</v>
      </c>
      <c r="C24" s="407">
        <v>3016</v>
      </c>
      <c r="D24" s="404"/>
      <c r="E24" s="404"/>
      <c r="F24" s="404"/>
      <c r="G24" s="404">
        <f>G14-G9</f>
        <v>16330</v>
      </c>
      <c r="H24" s="242" t="str">
        <f t="shared" si="0"/>
        <v xml:space="preserve">  </v>
      </c>
    </row>
    <row r="25" spans="1:8" s="57" customFormat="1" ht="20.100000000000001" customHeight="1" x14ac:dyDescent="0.25">
      <c r="A25" s="230"/>
      <c r="B25" s="234" t="s">
        <v>536</v>
      </c>
      <c r="C25" s="407"/>
      <c r="D25" s="404"/>
      <c r="E25" s="404"/>
      <c r="F25" s="404"/>
      <c r="G25" s="410"/>
      <c r="H25" s="242" t="str">
        <f t="shared" si="0"/>
        <v xml:space="preserve">  </v>
      </c>
    </row>
    <row r="26" spans="1:8" s="57" customFormat="1" ht="20.100000000000001" customHeight="1" x14ac:dyDescent="0.25">
      <c r="A26" s="230"/>
      <c r="B26" s="232" t="s">
        <v>190</v>
      </c>
      <c r="C26" s="406">
        <v>3017</v>
      </c>
      <c r="D26" s="403">
        <f>D27+D28+D29+D30+D31</f>
        <v>0</v>
      </c>
      <c r="E26" s="403">
        <f>E27+E28+E29+E30+E31</f>
        <v>0</v>
      </c>
      <c r="F26" s="403">
        <f>F27+F28+F29+F30+F31</f>
        <v>0</v>
      </c>
      <c r="G26" s="409"/>
      <c r="H26" s="241" t="str">
        <f t="shared" si="0"/>
        <v xml:space="preserve">  </v>
      </c>
    </row>
    <row r="27" spans="1:8" s="57" customFormat="1" ht="20.100000000000001" customHeight="1" x14ac:dyDescent="0.25">
      <c r="A27" s="230"/>
      <c r="B27" s="233" t="s">
        <v>537</v>
      </c>
      <c r="C27" s="407">
        <v>3018</v>
      </c>
      <c r="D27" s="404"/>
      <c r="E27" s="404"/>
      <c r="F27" s="404"/>
      <c r="G27" s="410"/>
      <c r="H27" s="242" t="str">
        <f t="shared" si="0"/>
        <v xml:space="preserve">  </v>
      </c>
    </row>
    <row r="28" spans="1:8" s="57" customFormat="1" ht="27.75" customHeight="1" x14ac:dyDescent="0.25">
      <c r="A28" s="230"/>
      <c r="B28" s="233" t="s">
        <v>538</v>
      </c>
      <c r="C28" s="407">
        <v>3019</v>
      </c>
      <c r="D28" s="404"/>
      <c r="E28" s="404"/>
      <c r="F28" s="404"/>
      <c r="G28" s="410"/>
      <c r="H28" s="242" t="str">
        <f t="shared" si="0"/>
        <v xml:space="preserve">  </v>
      </c>
    </row>
    <row r="29" spans="1:8" s="57" customFormat="1" ht="20.100000000000001" customHeight="1" x14ac:dyDescent="0.25">
      <c r="A29" s="230"/>
      <c r="B29" s="233" t="s">
        <v>539</v>
      </c>
      <c r="C29" s="407">
        <v>3020</v>
      </c>
      <c r="D29" s="404"/>
      <c r="E29" s="404"/>
      <c r="F29" s="404"/>
      <c r="G29" s="410"/>
      <c r="H29" s="242" t="str">
        <f t="shared" si="0"/>
        <v xml:space="preserve">  </v>
      </c>
    </row>
    <row r="30" spans="1:8" s="57" customFormat="1" ht="20.100000000000001" customHeight="1" x14ac:dyDescent="0.25">
      <c r="A30" s="230"/>
      <c r="B30" s="233" t="s">
        <v>540</v>
      </c>
      <c r="C30" s="407">
        <v>3021</v>
      </c>
      <c r="D30" s="404"/>
      <c r="E30" s="404"/>
      <c r="F30" s="404"/>
      <c r="G30" s="410"/>
      <c r="H30" s="242" t="str">
        <f t="shared" si="0"/>
        <v xml:space="preserve">  </v>
      </c>
    </row>
    <row r="31" spans="1:8" s="57" customFormat="1" ht="20.100000000000001" customHeight="1" x14ac:dyDescent="0.25">
      <c r="A31" s="230"/>
      <c r="B31" s="233" t="s">
        <v>67</v>
      </c>
      <c r="C31" s="407">
        <v>3022</v>
      </c>
      <c r="D31" s="404"/>
      <c r="E31" s="404"/>
      <c r="F31" s="404"/>
      <c r="G31" s="410"/>
      <c r="H31" s="242" t="str">
        <f t="shared" si="0"/>
        <v xml:space="preserve">  </v>
      </c>
    </row>
    <row r="32" spans="1:8" s="57" customFormat="1" ht="20.100000000000001" customHeight="1" x14ac:dyDescent="0.25">
      <c r="A32" s="230"/>
      <c r="B32" s="232" t="s">
        <v>191</v>
      </c>
      <c r="C32" s="406">
        <v>3023</v>
      </c>
      <c r="D32" s="403">
        <f>D33+D34+D35</f>
        <v>17441</v>
      </c>
      <c r="E32" s="403">
        <f>E33+E34+E35</f>
        <v>20340</v>
      </c>
      <c r="F32" s="403">
        <f>F33+F34+F35</f>
        <v>20340</v>
      </c>
      <c r="G32" s="403">
        <f>G33+G34+G35</f>
        <v>20868</v>
      </c>
      <c r="H32" s="241">
        <f t="shared" si="0"/>
        <v>1.0259587020648968</v>
      </c>
    </row>
    <row r="33" spans="1:8" s="57" customFormat="1" ht="20.100000000000001" customHeight="1" x14ac:dyDescent="0.25">
      <c r="A33" s="230"/>
      <c r="B33" s="233" t="s">
        <v>541</v>
      </c>
      <c r="C33" s="407">
        <v>3024</v>
      </c>
      <c r="D33" s="404"/>
      <c r="E33" s="404"/>
      <c r="F33" s="404"/>
      <c r="G33" s="410"/>
      <c r="H33" s="242" t="str">
        <f t="shared" si="0"/>
        <v xml:space="preserve">  </v>
      </c>
    </row>
    <row r="34" spans="1:8" s="57" customFormat="1" ht="34.5" customHeight="1" x14ac:dyDescent="0.25">
      <c r="A34" s="230"/>
      <c r="B34" s="233" t="s">
        <v>542</v>
      </c>
      <c r="C34" s="407">
        <v>3025</v>
      </c>
      <c r="D34" s="404">
        <v>17441</v>
      </c>
      <c r="E34" s="404">
        <v>20340</v>
      </c>
      <c r="F34" s="404">
        <v>20340</v>
      </c>
      <c r="G34" s="410">
        <v>19413</v>
      </c>
      <c r="H34" s="242">
        <f t="shared" si="0"/>
        <v>0.95442477876106191</v>
      </c>
    </row>
    <row r="35" spans="1:8" s="57" customFormat="1" ht="20.100000000000001" customHeight="1" x14ac:dyDescent="0.25">
      <c r="A35" s="230"/>
      <c r="B35" s="233" t="s">
        <v>543</v>
      </c>
      <c r="C35" s="407">
        <v>3026</v>
      </c>
      <c r="D35" s="404"/>
      <c r="E35" s="404"/>
      <c r="F35" s="404"/>
      <c r="G35" s="410">
        <v>1455</v>
      </c>
      <c r="H35" s="242" t="str">
        <f t="shared" si="0"/>
        <v xml:space="preserve">  </v>
      </c>
    </row>
    <row r="36" spans="1:8" s="57" customFormat="1" ht="20.100000000000001" customHeight="1" x14ac:dyDescent="0.25">
      <c r="A36" s="230"/>
      <c r="B36" s="233" t="s">
        <v>544</v>
      </c>
      <c r="C36" s="407">
        <v>3027</v>
      </c>
      <c r="D36" s="404"/>
      <c r="E36" s="404"/>
      <c r="F36" s="404"/>
      <c r="G36" s="410"/>
      <c r="H36" s="242" t="str">
        <f t="shared" si="0"/>
        <v xml:space="preserve">  </v>
      </c>
    </row>
    <row r="37" spans="1:8" s="57" customFormat="1" ht="20.100000000000001" customHeight="1" x14ac:dyDescent="0.25">
      <c r="A37" s="230"/>
      <c r="B37" s="233" t="s">
        <v>545</v>
      </c>
      <c r="C37" s="407">
        <v>3028</v>
      </c>
      <c r="D37" s="404">
        <f>D32-D26</f>
        <v>17441</v>
      </c>
      <c r="E37" s="404">
        <f>E32-E26</f>
        <v>20340</v>
      </c>
      <c r="F37" s="404">
        <f>F32-F26</f>
        <v>20340</v>
      </c>
      <c r="G37" s="404">
        <f>G32-G26</f>
        <v>20868</v>
      </c>
      <c r="H37" s="242">
        <f t="shared" si="0"/>
        <v>1.0259587020648968</v>
      </c>
    </row>
    <row r="38" spans="1:8" s="57" customFormat="1" ht="22.5" customHeight="1" x14ac:dyDescent="0.25">
      <c r="A38" s="230"/>
      <c r="B38" s="234" t="s">
        <v>546</v>
      </c>
      <c r="C38" s="407"/>
      <c r="D38" s="404"/>
      <c r="E38" s="404"/>
      <c r="F38" s="404"/>
      <c r="G38" s="410"/>
      <c r="H38" s="242" t="str">
        <f t="shared" si="0"/>
        <v xml:space="preserve">  </v>
      </c>
    </row>
    <row r="39" spans="1:8" s="57" customFormat="1" ht="20.100000000000001" customHeight="1" x14ac:dyDescent="0.25">
      <c r="A39" s="230"/>
      <c r="B39" s="232" t="s">
        <v>547</v>
      </c>
      <c r="C39" s="406">
        <v>3029</v>
      </c>
      <c r="D39" s="403">
        <f>D40+D41+D42+D43+D44+D45+D46</f>
        <v>10387</v>
      </c>
      <c r="E39" s="403">
        <f>E40+E41+E42+E43+E44+E45+E46</f>
        <v>16100</v>
      </c>
      <c r="F39" s="403">
        <f>F40+F41+F42+F43+F44+F45+F46</f>
        <v>16100</v>
      </c>
      <c r="G39" s="403">
        <f>G40+G41+G42+G43+G44+G45+G46</f>
        <v>16051</v>
      </c>
      <c r="H39" s="241">
        <f t="shared" si="0"/>
        <v>0.99695652173913041</v>
      </c>
    </row>
    <row r="40" spans="1:8" s="57" customFormat="1" ht="20.100000000000001" customHeight="1" x14ac:dyDescent="0.25">
      <c r="A40" s="230"/>
      <c r="B40" s="233" t="s">
        <v>68</v>
      </c>
      <c r="C40" s="407">
        <v>3030</v>
      </c>
      <c r="D40" s="404"/>
      <c r="E40" s="404"/>
      <c r="F40" s="404"/>
      <c r="G40" s="410"/>
      <c r="H40" s="242" t="str">
        <f t="shared" si="0"/>
        <v xml:space="preserve">  </v>
      </c>
    </row>
    <row r="41" spans="1:8" s="57" customFormat="1" ht="20.100000000000001" customHeight="1" x14ac:dyDescent="0.25">
      <c r="A41" s="230"/>
      <c r="B41" s="233" t="s">
        <v>548</v>
      </c>
      <c r="C41" s="407">
        <v>3031</v>
      </c>
      <c r="D41" s="404">
        <v>10387</v>
      </c>
      <c r="E41" s="404">
        <v>16100</v>
      </c>
      <c r="F41" s="404">
        <v>16100</v>
      </c>
      <c r="G41" s="410">
        <v>16051</v>
      </c>
      <c r="H41" s="242">
        <f t="shared" si="0"/>
        <v>0.99695652173913041</v>
      </c>
    </row>
    <row r="42" spans="1:8" s="57" customFormat="1" ht="20.100000000000001" customHeight="1" x14ac:dyDescent="0.25">
      <c r="A42" s="230"/>
      <c r="B42" s="233" t="s">
        <v>549</v>
      </c>
      <c r="C42" s="407">
        <v>3032</v>
      </c>
      <c r="D42" s="404"/>
      <c r="E42" s="404"/>
      <c r="F42" s="404"/>
      <c r="G42" s="410"/>
      <c r="H42" s="242" t="str">
        <f t="shared" si="0"/>
        <v xml:space="preserve">  </v>
      </c>
    </row>
    <row r="43" spans="1:8" s="57" customFormat="1" ht="20.100000000000001" customHeight="1" x14ac:dyDescent="0.25">
      <c r="A43" s="230"/>
      <c r="B43" s="233" t="s">
        <v>550</v>
      </c>
      <c r="C43" s="407">
        <v>3033</v>
      </c>
      <c r="D43" s="404"/>
      <c r="E43" s="404"/>
      <c r="F43" s="404"/>
      <c r="G43" s="410"/>
      <c r="H43" s="242" t="str">
        <f t="shared" si="0"/>
        <v xml:space="preserve">  </v>
      </c>
    </row>
    <row r="44" spans="1:8" s="57" customFormat="1" ht="20.100000000000001" customHeight="1" x14ac:dyDescent="0.25">
      <c r="A44" s="230"/>
      <c r="B44" s="233" t="s">
        <v>551</v>
      </c>
      <c r="C44" s="407">
        <v>3034</v>
      </c>
      <c r="D44" s="404"/>
      <c r="E44" s="404"/>
      <c r="F44" s="404"/>
      <c r="G44" s="410"/>
      <c r="H44" s="242" t="str">
        <f t="shared" si="0"/>
        <v xml:space="preserve">  </v>
      </c>
    </row>
    <row r="45" spans="1:8" s="57" customFormat="1" ht="20.100000000000001" customHeight="1" x14ac:dyDescent="0.25">
      <c r="A45" s="230"/>
      <c r="B45" s="233" t="s">
        <v>552</v>
      </c>
      <c r="C45" s="407">
        <v>3035</v>
      </c>
      <c r="D45" s="404"/>
      <c r="E45" s="404"/>
      <c r="F45" s="404"/>
      <c r="G45" s="410"/>
      <c r="H45" s="242" t="str">
        <f t="shared" si="0"/>
        <v xml:space="preserve">  </v>
      </c>
    </row>
    <row r="46" spans="1:8" s="57" customFormat="1" ht="20.100000000000001" customHeight="1" x14ac:dyDescent="0.25">
      <c r="A46" s="230"/>
      <c r="B46" s="233" t="s">
        <v>553</v>
      </c>
      <c r="C46" s="407">
        <v>3036</v>
      </c>
      <c r="D46" s="404"/>
      <c r="E46" s="404"/>
      <c r="F46" s="404"/>
      <c r="G46" s="410"/>
      <c r="H46" s="242" t="str">
        <f t="shared" si="0"/>
        <v xml:space="preserve">  </v>
      </c>
    </row>
    <row r="47" spans="1:8" s="57" customFormat="1" ht="20.100000000000001" customHeight="1" x14ac:dyDescent="0.25">
      <c r="A47" s="230"/>
      <c r="B47" s="232" t="s">
        <v>554</v>
      </c>
      <c r="C47" s="406">
        <v>3037</v>
      </c>
      <c r="D47" s="403">
        <f>D48+D49+D50+D51+D52+D53+D54+D55</f>
        <v>10070</v>
      </c>
      <c r="E47" s="403">
        <f>E48+E49+E50+E51+E52+E53+E54+E55</f>
        <v>14800</v>
      </c>
      <c r="F47" s="403">
        <f>F48+F49+F50+F51+F52+F53+F54+F55</f>
        <v>7400</v>
      </c>
      <c r="G47" s="403">
        <f>G48+G49+G50+G51+G52+G53+G54+G55</f>
        <v>6369</v>
      </c>
      <c r="H47" s="241">
        <f t="shared" si="0"/>
        <v>0.86067567567567571</v>
      </c>
    </row>
    <row r="48" spans="1:8" s="57" customFormat="1" ht="20.100000000000001" customHeight="1" x14ac:dyDescent="0.25">
      <c r="A48" s="230"/>
      <c r="B48" s="233" t="s">
        <v>555</v>
      </c>
      <c r="C48" s="407">
        <v>3038</v>
      </c>
      <c r="D48" s="404"/>
      <c r="E48" s="404"/>
      <c r="F48" s="404"/>
      <c r="G48" s="410"/>
      <c r="H48" s="242" t="str">
        <f t="shared" si="0"/>
        <v xml:space="preserve">  </v>
      </c>
    </row>
    <row r="49" spans="1:8" s="57" customFormat="1" ht="20.100000000000001" customHeight="1" x14ac:dyDescent="0.25">
      <c r="A49" s="230"/>
      <c r="B49" s="233" t="s">
        <v>548</v>
      </c>
      <c r="C49" s="407">
        <v>3039</v>
      </c>
      <c r="D49" s="404">
        <v>10070</v>
      </c>
      <c r="E49" s="404">
        <v>14800</v>
      </c>
      <c r="F49" s="404">
        <v>7400</v>
      </c>
      <c r="G49" s="410">
        <v>6369</v>
      </c>
      <c r="H49" s="242">
        <f t="shared" si="0"/>
        <v>0.86067567567567571</v>
      </c>
    </row>
    <row r="50" spans="1:8" s="57" customFormat="1" ht="20.100000000000001" customHeight="1" x14ac:dyDescent="0.25">
      <c r="A50" s="230"/>
      <c r="B50" s="233" t="s">
        <v>549</v>
      </c>
      <c r="C50" s="407">
        <v>3040</v>
      </c>
      <c r="D50" s="404"/>
      <c r="E50" s="404"/>
      <c r="F50" s="404"/>
      <c r="G50" s="410"/>
      <c r="H50" s="242" t="str">
        <f t="shared" si="0"/>
        <v xml:space="preserve">  </v>
      </c>
    </row>
    <row r="51" spans="1:8" s="57" customFormat="1" ht="20.100000000000001" customHeight="1" x14ac:dyDescent="0.25">
      <c r="A51" s="230"/>
      <c r="B51" s="233" t="s">
        <v>550</v>
      </c>
      <c r="C51" s="407">
        <v>3041</v>
      </c>
      <c r="D51" s="404"/>
      <c r="E51" s="404"/>
      <c r="F51" s="404"/>
      <c r="G51" s="410"/>
      <c r="H51" s="242" t="str">
        <f t="shared" si="0"/>
        <v xml:space="preserve">  </v>
      </c>
    </row>
    <row r="52" spans="1:8" s="57" customFormat="1" ht="20.100000000000001" customHeight="1" x14ac:dyDescent="0.25">
      <c r="A52" s="230"/>
      <c r="B52" s="233" t="s">
        <v>551</v>
      </c>
      <c r="C52" s="407">
        <v>3042</v>
      </c>
      <c r="D52" s="404"/>
      <c r="E52" s="404"/>
      <c r="F52" s="404"/>
      <c r="G52" s="410"/>
      <c r="H52" s="242" t="str">
        <f t="shared" si="0"/>
        <v xml:space="preserve">  </v>
      </c>
    </row>
    <row r="53" spans="1:8" s="57" customFormat="1" ht="20.100000000000001" customHeight="1" x14ac:dyDescent="0.25">
      <c r="A53" s="230"/>
      <c r="B53" s="233" t="s">
        <v>556</v>
      </c>
      <c r="C53" s="407">
        <v>3043</v>
      </c>
      <c r="D53" s="404"/>
      <c r="E53" s="404"/>
      <c r="F53" s="404"/>
      <c r="G53" s="410"/>
      <c r="H53" s="242" t="str">
        <f t="shared" si="0"/>
        <v xml:space="preserve">  </v>
      </c>
    </row>
    <row r="54" spans="1:8" s="57" customFormat="1" ht="20.100000000000001" customHeight="1" x14ac:dyDescent="0.25">
      <c r="A54" s="230"/>
      <c r="B54" s="233" t="s">
        <v>557</v>
      </c>
      <c r="C54" s="407">
        <v>3044</v>
      </c>
      <c r="D54" s="404"/>
      <c r="E54" s="404"/>
      <c r="F54" s="404"/>
      <c r="G54" s="410"/>
      <c r="H54" s="242" t="str">
        <f t="shared" si="0"/>
        <v xml:space="preserve">  </v>
      </c>
    </row>
    <row r="55" spans="1:8" s="57" customFormat="1" ht="20.100000000000001" customHeight="1" x14ac:dyDescent="0.25">
      <c r="A55" s="230"/>
      <c r="B55" s="233" t="s">
        <v>558</v>
      </c>
      <c r="C55" s="407">
        <v>3045</v>
      </c>
      <c r="D55" s="404"/>
      <c r="E55" s="404"/>
      <c r="F55" s="404"/>
      <c r="G55" s="410"/>
      <c r="H55" s="242" t="str">
        <f t="shared" si="0"/>
        <v xml:space="preserve">  </v>
      </c>
    </row>
    <row r="56" spans="1:8" s="57" customFormat="1" ht="20.100000000000001" customHeight="1" x14ac:dyDescent="0.25">
      <c r="A56" s="230"/>
      <c r="B56" s="233" t="s">
        <v>559</v>
      </c>
      <c r="C56" s="407">
        <v>3046</v>
      </c>
      <c r="D56" s="404">
        <f>D39-D47</f>
        <v>317</v>
      </c>
      <c r="E56" s="404">
        <f>E39-E47</f>
        <v>1300</v>
      </c>
      <c r="F56" s="404">
        <f>F39-F47</f>
        <v>8700</v>
      </c>
      <c r="G56" s="404">
        <f>G39-G47</f>
        <v>9682</v>
      </c>
      <c r="H56" s="242">
        <f t="shared" si="0"/>
        <v>1.1128735632183908</v>
      </c>
    </row>
    <row r="57" spans="1:8" s="57" customFormat="1" ht="20.100000000000001" customHeight="1" x14ac:dyDescent="0.25">
      <c r="A57" s="230"/>
      <c r="B57" s="233" t="s">
        <v>560</v>
      </c>
      <c r="C57" s="407">
        <v>3047</v>
      </c>
      <c r="D57" s="404"/>
      <c r="E57" s="404"/>
      <c r="F57" s="404"/>
      <c r="G57" s="410"/>
      <c r="H57" s="242" t="str">
        <f t="shared" si="0"/>
        <v xml:space="preserve">  </v>
      </c>
    </row>
    <row r="58" spans="1:8" s="57" customFormat="1" ht="20.100000000000001" customHeight="1" x14ac:dyDescent="0.25">
      <c r="A58" s="230"/>
      <c r="B58" s="234" t="s">
        <v>567</v>
      </c>
      <c r="C58" s="407">
        <v>3048</v>
      </c>
      <c r="D58" s="404">
        <f>D9+D26+D39</f>
        <v>645086</v>
      </c>
      <c r="E58" s="404">
        <f>E9+E26+E39</f>
        <v>538720</v>
      </c>
      <c r="F58" s="404">
        <f>F9+F26+F39</f>
        <v>221836</v>
      </c>
      <c r="G58" s="404">
        <f>G9+G26+G39</f>
        <v>171304</v>
      </c>
      <c r="H58" s="242">
        <f t="shared" si="0"/>
        <v>0.77221010115580879</v>
      </c>
    </row>
    <row r="59" spans="1:8" s="57" customFormat="1" ht="20.100000000000001" customHeight="1" x14ac:dyDescent="0.25">
      <c r="A59" s="230"/>
      <c r="B59" s="234" t="s">
        <v>568</v>
      </c>
      <c r="C59" s="407">
        <v>3049</v>
      </c>
      <c r="D59" s="404">
        <f>D14+D32+D47</f>
        <v>638022</v>
      </c>
      <c r="E59" s="404">
        <f>E14+E32+E47</f>
        <v>528211</v>
      </c>
      <c r="F59" s="404">
        <f>F14+F32+F47</f>
        <v>222156</v>
      </c>
      <c r="G59" s="404">
        <f>G14+G32+G47</f>
        <v>198820</v>
      </c>
      <c r="H59" s="242">
        <f t="shared" si="0"/>
        <v>0.89495669709573455</v>
      </c>
    </row>
    <row r="60" spans="1:8" s="57" customFormat="1" ht="20.100000000000001" customHeight="1" x14ac:dyDescent="0.25">
      <c r="A60" s="230"/>
      <c r="B60" s="232" t="s">
        <v>569</v>
      </c>
      <c r="C60" s="406">
        <v>3050</v>
      </c>
      <c r="D60" s="403">
        <f>D58-D59</f>
        <v>7064</v>
      </c>
      <c r="E60" s="403">
        <f>E58-E59</f>
        <v>10509</v>
      </c>
      <c r="F60" s="403"/>
      <c r="G60" s="409"/>
      <c r="H60" s="241" t="str">
        <f t="shared" si="0"/>
        <v xml:space="preserve">  </v>
      </c>
    </row>
    <row r="61" spans="1:8" s="57" customFormat="1" ht="20.100000000000001" customHeight="1" x14ac:dyDescent="0.25">
      <c r="A61" s="230"/>
      <c r="B61" s="232" t="s">
        <v>570</v>
      </c>
      <c r="C61" s="406">
        <v>3051</v>
      </c>
      <c r="D61" s="403"/>
      <c r="E61" s="403"/>
      <c r="F61" s="403">
        <f>F59-F58</f>
        <v>320</v>
      </c>
      <c r="G61" s="403">
        <f>G59-G58</f>
        <v>27516</v>
      </c>
      <c r="H61" s="241">
        <f t="shared" si="0"/>
        <v>85.987499999999997</v>
      </c>
    </row>
    <row r="62" spans="1:8" s="57" customFormat="1" ht="20.100000000000001" customHeight="1" x14ac:dyDescent="0.25">
      <c r="A62" s="230"/>
      <c r="B62" s="232" t="s">
        <v>561</v>
      </c>
      <c r="C62" s="406">
        <v>3052</v>
      </c>
      <c r="D62" s="403">
        <v>32769</v>
      </c>
      <c r="E62" s="403">
        <v>35536</v>
      </c>
      <c r="F62" s="403">
        <v>35536</v>
      </c>
      <c r="G62" s="403">
        <v>35536</v>
      </c>
      <c r="H62" s="241">
        <f t="shared" si="0"/>
        <v>1</v>
      </c>
    </row>
    <row r="63" spans="1:8" s="57" customFormat="1" ht="24" customHeight="1" x14ac:dyDescent="0.25">
      <c r="A63" s="230"/>
      <c r="B63" s="234" t="s">
        <v>562</v>
      </c>
      <c r="C63" s="407">
        <v>3053</v>
      </c>
      <c r="D63" s="404"/>
      <c r="E63" s="404"/>
      <c r="F63" s="404"/>
      <c r="G63" s="410"/>
      <c r="H63" s="242" t="str">
        <f t="shared" si="0"/>
        <v xml:space="preserve">  </v>
      </c>
    </row>
    <row r="64" spans="1:8" s="57" customFormat="1" ht="24" customHeight="1" x14ac:dyDescent="0.25">
      <c r="A64" s="230"/>
      <c r="B64" s="234" t="s">
        <v>563</v>
      </c>
      <c r="C64" s="407">
        <v>3054</v>
      </c>
      <c r="D64" s="404"/>
      <c r="E64" s="404"/>
      <c r="F64" s="404"/>
      <c r="G64" s="410"/>
      <c r="H64" s="242" t="str">
        <f t="shared" si="0"/>
        <v xml:space="preserve">  </v>
      </c>
    </row>
    <row r="65" spans="2:9" s="57" customFormat="1" ht="20.100000000000001" customHeight="1" x14ac:dyDescent="0.25">
      <c r="B65" s="235" t="s">
        <v>564</v>
      </c>
      <c r="C65" s="576">
        <v>3055</v>
      </c>
      <c r="D65" s="578">
        <f>D60-D61+D62+D63-D64</f>
        <v>39833</v>
      </c>
      <c r="E65" s="570">
        <f>E60-E61+E62+E63-E64</f>
        <v>46045</v>
      </c>
      <c r="F65" s="570">
        <f>F60-F61+F62+F63-F64</f>
        <v>35216</v>
      </c>
      <c r="G65" s="570">
        <f>G60-G61+G62+G63-G64</f>
        <v>8020</v>
      </c>
      <c r="H65" s="568">
        <f>IFERROR(G65/F65,"  ")</f>
        <v>0.2277373920945025</v>
      </c>
    </row>
    <row r="66" spans="2:9" s="57" customFormat="1" ht="13.5" customHeight="1" thickBot="1" x14ac:dyDescent="0.3">
      <c r="B66" s="236" t="s">
        <v>565</v>
      </c>
      <c r="C66" s="577"/>
      <c r="D66" s="579"/>
      <c r="E66" s="571"/>
      <c r="F66" s="571"/>
      <c r="G66" s="571"/>
      <c r="H66" s="569" t="str">
        <f t="shared" si="0"/>
        <v xml:space="preserve">  </v>
      </c>
    </row>
    <row r="67" spans="2:9" x14ac:dyDescent="0.25">
      <c r="B67" s="237"/>
      <c r="H67" s="239" t="str">
        <f t="shared" ref="H67:H73" si="1">IFERROR(G67/F67,"  ")</f>
        <v xml:space="preserve">  </v>
      </c>
    </row>
    <row r="68" spans="2:9" x14ac:dyDescent="0.25">
      <c r="B68" s="193" t="s">
        <v>576</v>
      </c>
      <c r="H68" s="239" t="str">
        <f t="shared" si="1"/>
        <v xml:space="preserve">  </v>
      </c>
      <c r="I68" s="16"/>
    </row>
    <row r="69" spans="2:9" x14ac:dyDescent="0.25">
      <c r="H69" s="239" t="str">
        <f t="shared" si="1"/>
        <v xml:space="preserve">  </v>
      </c>
    </row>
    <row r="70" spans="2:9" x14ac:dyDescent="0.25">
      <c r="H70" s="239" t="str">
        <f t="shared" si="1"/>
        <v xml:space="preserve">  </v>
      </c>
    </row>
    <row r="71" spans="2:9" x14ac:dyDescent="0.25">
      <c r="H71" s="239" t="str">
        <f t="shared" si="1"/>
        <v xml:space="preserve">  </v>
      </c>
    </row>
    <row r="72" spans="2:9" x14ac:dyDescent="0.25">
      <c r="H72" s="239" t="str">
        <f t="shared" si="1"/>
        <v xml:space="preserve">  </v>
      </c>
    </row>
    <row r="73" spans="2:9" x14ac:dyDescent="0.25">
      <c r="H73" s="239" t="str">
        <f t="shared" si="1"/>
        <v xml:space="preserve">  </v>
      </c>
    </row>
    <row r="74" spans="2:9" x14ac:dyDescent="0.25">
      <c r="H74" s="239" t="str">
        <f t="shared" ref="H74:H137" si="2">IFERROR(G74/F74,"  ")</f>
        <v xml:space="preserve">  </v>
      </c>
    </row>
    <row r="75" spans="2:9" x14ac:dyDescent="0.25">
      <c r="H75" s="239" t="str">
        <f t="shared" si="2"/>
        <v xml:space="preserve">  </v>
      </c>
    </row>
    <row r="76" spans="2:9" x14ac:dyDescent="0.25">
      <c r="H76" s="239" t="str">
        <f t="shared" si="2"/>
        <v xml:space="preserve">  </v>
      </c>
    </row>
    <row r="77" spans="2:9" x14ac:dyDescent="0.25">
      <c r="H77" s="239" t="str">
        <f t="shared" si="2"/>
        <v xml:space="preserve">  </v>
      </c>
    </row>
    <row r="78" spans="2:9" x14ac:dyDescent="0.25">
      <c r="H78" s="562" t="str">
        <f t="shared" si="2"/>
        <v xml:space="preserve">  </v>
      </c>
    </row>
    <row r="79" spans="2:9" x14ac:dyDescent="0.25">
      <c r="H79" s="562" t="str">
        <f t="shared" si="2"/>
        <v xml:space="preserve">  </v>
      </c>
    </row>
    <row r="80" spans="2:9" x14ac:dyDescent="0.25">
      <c r="H80" s="239" t="str">
        <f t="shared" si="2"/>
        <v xml:space="preserve">  </v>
      </c>
    </row>
    <row r="81" spans="8:8" x14ac:dyDescent="0.25">
      <c r="H81" s="239" t="str">
        <f t="shared" si="2"/>
        <v xml:space="preserve">  </v>
      </c>
    </row>
    <row r="82" spans="8:8" x14ac:dyDescent="0.25">
      <c r="H82" s="239" t="str">
        <f t="shared" si="2"/>
        <v xml:space="preserve">  </v>
      </c>
    </row>
    <row r="83" spans="8:8" x14ac:dyDescent="0.25">
      <c r="H83" s="239" t="str">
        <f t="shared" si="2"/>
        <v xml:space="preserve">  </v>
      </c>
    </row>
    <row r="84" spans="8:8" x14ac:dyDescent="0.25">
      <c r="H84" s="239" t="str">
        <f t="shared" si="2"/>
        <v xml:space="preserve">  </v>
      </c>
    </row>
    <row r="85" spans="8:8" x14ac:dyDescent="0.25">
      <c r="H85" s="239" t="str">
        <f t="shared" si="2"/>
        <v xml:space="preserve">  </v>
      </c>
    </row>
    <row r="86" spans="8:8" x14ac:dyDescent="0.25">
      <c r="H86" s="239" t="str">
        <f t="shared" si="2"/>
        <v xml:space="preserve">  </v>
      </c>
    </row>
    <row r="87" spans="8:8" x14ac:dyDescent="0.25">
      <c r="H87" s="239" t="str">
        <f t="shared" si="2"/>
        <v xml:space="preserve">  </v>
      </c>
    </row>
    <row r="88" spans="8:8" x14ac:dyDescent="0.25">
      <c r="H88" s="239" t="str">
        <f t="shared" si="2"/>
        <v xml:space="preserve">  </v>
      </c>
    </row>
    <row r="89" spans="8:8" x14ac:dyDescent="0.25">
      <c r="H89" s="239" t="str">
        <f t="shared" si="2"/>
        <v xml:space="preserve">  </v>
      </c>
    </row>
    <row r="90" spans="8:8" x14ac:dyDescent="0.25">
      <c r="H90" s="239" t="str">
        <f t="shared" si="2"/>
        <v xml:space="preserve">  </v>
      </c>
    </row>
    <row r="91" spans="8:8" x14ac:dyDescent="0.25">
      <c r="H91" s="239" t="str">
        <f t="shared" si="2"/>
        <v xml:space="preserve">  </v>
      </c>
    </row>
    <row r="92" spans="8:8" x14ac:dyDescent="0.25">
      <c r="H92" s="239" t="str">
        <f t="shared" si="2"/>
        <v xml:space="preserve">  </v>
      </c>
    </row>
    <row r="93" spans="8:8" x14ac:dyDescent="0.25">
      <c r="H93" s="562" t="str">
        <f t="shared" si="2"/>
        <v xml:space="preserve">  </v>
      </c>
    </row>
    <row r="94" spans="8:8" x14ac:dyDescent="0.25">
      <c r="H94" s="562" t="str">
        <f t="shared" si="2"/>
        <v xml:space="preserve">  </v>
      </c>
    </row>
    <row r="95" spans="8:8" x14ac:dyDescent="0.25">
      <c r="H95" s="562" t="str">
        <f t="shared" si="2"/>
        <v xml:space="preserve">  </v>
      </c>
    </row>
    <row r="96" spans="8:8" x14ac:dyDescent="0.25">
      <c r="H96" s="562" t="str">
        <f t="shared" si="2"/>
        <v xml:space="preserve">  </v>
      </c>
    </row>
    <row r="97" spans="8:8" x14ac:dyDescent="0.25">
      <c r="H97" s="239" t="str">
        <f t="shared" si="2"/>
        <v xml:space="preserve">  </v>
      </c>
    </row>
    <row r="98" spans="8:8" x14ac:dyDescent="0.25">
      <c r="H98" s="239" t="str">
        <f t="shared" si="2"/>
        <v xml:space="preserve">  </v>
      </c>
    </row>
    <row r="99" spans="8:8" x14ac:dyDescent="0.25">
      <c r="H99" s="239" t="str">
        <f t="shared" si="2"/>
        <v xml:space="preserve">  </v>
      </c>
    </row>
    <row r="100" spans="8:8" x14ac:dyDescent="0.25">
      <c r="H100" s="562" t="str">
        <f t="shared" si="2"/>
        <v xml:space="preserve">  </v>
      </c>
    </row>
    <row r="101" spans="8:8" x14ac:dyDescent="0.25">
      <c r="H101" s="562" t="str">
        <f t="shared" si="2"/>
        <v xml:space="preserve">  </v>
      </c>
    </row>
    <row r="102" spans="8:8" x14ac:dyDescent="0.25">
      <c r="H102" s="239" t="str">
        <f t="shared" si="2"/>
        <v xml:space="preserve">  </v>
      </c>
    </row>
    <row r="103" spans="8:8" x14ac:dyDescent="0.25">
      <c r="H103" s="239" t="str">
        <f t="shared" si="2"/>
        <v xml:space="preserve">  </v>
      </c>
    </row>
    <row r="104" spans="8:8" x14ac:dyDescent="0.25">
      <c r="H104" s="239" t="str">
        <f t="shared" si="2"/>
        <v xml:space="preserve">  </v>
      </c>
    </row>
    <row r="105" spans="8:8" x14ac:dyDescent="0.25">
      <c r="H105" s="239" t="str">
        <f t="shared" si="2"/>
        <v xml:space="preserve">  </v>
      </c>
    </row>
    <row r="106" spans="8:8" x14ac:dyDescent="0.25">
      <c r="H106" s="239" t="str">
        <f t="shared" si="2"/>
        <v xml:space="preserve">  </v>
      </c>
    </row>
    <row r="107" spans="8:8" x14ac:dyDescent="0.25">
      <c r="H107" s="239" t="str">
        <f t="shared" si="2"/>
        <v xml:space="preserve">  </v>
      </c>
    </row>
    <row r="108" spans="8:8" x14ac:dyDescent="0.25">
      <c r="H108" s="239" t="str">
        <f t="shared" si="2"/>
        <v xml:space="preserve">  </v>
      </c>
    </row>
    <row r="109" spans="8:8" x14ac:dyDescent="0.25">
      <c r="H109" s="239" t="str">
        <f t="shared" si="2"/>
        <v xml:space="preserve">  </v>
      </c>
    </row>
    <row r="110" spans="8:8" x14ac:dyDescent="0.25">
      <c r="H110" s="239" t="str">
        <f t="shared" si="2"/>
        <v xml:space="preserve">  </v>
      </c>
    </row>
    <row r="111" spans="8:8" x14ac:dyDescent="0.25">
      <c r="H111" s="239" t="str">
        <f t="shared" si="2"/>
        <v xml:space="preserve">  </v>
      </c>
    </row>
    <row r="112" spans="8:8" x14ac:dyDescent="0.25">
      <c r="H112" s="562" t="str">
        <f t="shared" si="2"/>
        <v xml:space="preserve">  </v>
      </c>
    </row>
    <row r="113" spans="8:8" x14ac:dyDescent="0.25">
      <c r="H113" s="562" t="str">
        <f t="shared" si="2"/>
        <v xml:space="preserve">  </v>
      </c>
    </row>
    <row r="114" spans="8:8" x14ac:dyDescent="0.25">
      <c r="H114" s="239" t="str">
        <f t="shared" si="2"/>
        <v xml:space="preserve">  </v>
      </c>
    </row>
    <row r="115" spans="8:8" x14ac:dyDescent="0.25">
      <c r="H115" s="562" t="str">
        <f t="shared" si="2"/>
        <v xml:space="preserve">  </v>
      </c>
    </row>
    <row r="116" spans="8:8" x14ac:dyDescent="0.25">
      <c r="H116" s="562" t="str">
        <f t="shared" si="2"/>
        <v xml:space="preserve">  </v>
      </c>
    </row>
    <row r="117" spans="8:8" x14ac:dyDescent="0.25">
      <c r="H117" s="239" t="str">
        <f t="shared" si="2"/>
        <v xml:space="preserve">  </v>
      </c>
    </row>
    <row r="118" spans="8:8" x14ac:dyDescent="0.25">
      <c r="H118" s="239" t="str">
        <f t="shared" si="2"/>
        <v xml:space="preserve">  </v>
      </c>
    </row>
    <row r="119" spans="8:8" x14ac:dyDescent="0.25">
      <c r="H119" s="239" t="str">
        <f t="shared" si="2"/>
        <v xml:space="preserve">  </v>
      </c>
    </row>
    <row r="120" spans="8:8" x14ac:dyDescent="0.25">
      <c r="H120" s="239" t="str">
        <f t="shared" si="2"/>
        <v xml:space="preserve">  </v>
      </c>
    </row>
    <row r="121" spans="8:8" x14ac:dyDescent="0.25">
      <c r="H121" s="239" t="str">
        <f t="shared" si="2"/>
        <v xml:space="preserve">  </v>
      </c>
    </row>
    <row r="122" spans="8:8" x14ac:dyDescent="0.25">
      <c r="H122" s="239" t="str">
        <f t="shared" si="2"/>
        <v xml:space="preserve">  </v>
      </c>
    </row>
    <row r="123" spans="8:8" x14ac:dyDescent="0.25">
      <c r="H123" s="239" t="str">
        <f t="shared" si="2"/>
        <v xml:space="preserve">  </v>
      </c>
    </row>
    <row r="124" spans="8:8" x14ac:dyDescent="0.25">
      <c r="H124" s="239" t="str">
        <f t="shared" si="2"/>
        <v xml:space="preserve">  </v>
      </c>
    </row>
    <row r="125" spans="8:8" x14ac:dyDescent="0.25">
      <c r="H125" s="562" t="str">
        <f t="shared" si="2"/>
        <v xml:space="preserve">  </v>
      </c>
    </row>
    <row r="126" spans="8:8" x14ac:dyDescent="0.25">
      <c r="H126" s="562" t="str">
        <f t="shared" si="2"/>
        <v xml:space="preserve">  </v>
      </c>
    </row>
    <row r="127" spans="8:8" x14ac:dyDescent="0.25">
      <c r="H127" s="239" t="str">
        <f t="shared" si="2"/>
        <v xml:space="preserve">  </v>
      </c>
    </row>
    <row r="128" spans="8:8" x14ac:dyDescent="0.25">
      <c r="H128" s="239" t="str">
        <f t="shared" si="2"/>
        <v xml:space="preserve">  </v>
      </c>
    </row>
    <row r="129" spans="8:8" x14ac:dyDescent="0.25">
      <c r="H129" s="239" t="str">
        <f t="shared" si="2"/>
        <v xml:space="preserve">  </v>
      </c>
    </row>
    <row r="130" spans="8:8" x14ac:dyDescent="0.25">
      <c r="H130" s="239" t="str">
        <f t="shared" si="2"/>
        <v xml:space="preserve">  </v>
      </c>
    </row>
    <row r="131" spans="8:8" x14ac:dyDescent="0.25">
      <c r="H131" s="239" t="str">
        <f t="shared" si="2"/>
        <v xml:space="preserve">  </v>
      </c>
    </row>
    <row r="132" spans="8:8" x14ac:dyDescent="0.25">
      <c r="H132" s="239" t="str">
        <f t="shared" si="2"/>
        <v xml:space="preserve">  </v>
      </c>
    </row>
    <row r="133" spans="8:8" x14ac:dyDescent="0.25">
      <c r="H133" s="563" t="str">
        <f t="shared" si="2"/>
        <v xml:space="preserve">  </v>
      </c>
    </row>
    <row r="134" spans="8:8" x14ac:dyDescent="0.25">
      <c r="H134" s="563" t="str">
        <f t="shared" si="2"/>
        <v xml:space="preserve">  </v>
      </c>
    </row>
    <row r="135" spans="8:8" x14ac:dyDescent="0.25">
      <c r="H135" s="239" t="str">
        <f t="shared" si="2"/>
        <v xml:space="preserve">  </v>
      </c>
    </row>
    <row r="136" spans="8:8" x14ac:dyDescent="0.25">
      <c r="H136" s="239" t="str">
        <f t="shared" si="2"/>
        <v xml:space="preserve">  </v>
      </c>
    </row>
    <row r="137" spans="8:8" x14ac:dyDescent="0.25">
      <c r="H137" s="239" t="str">
        <f t="shared" si="2"/>
        <v xml:space="preserve">  </v>
      </c>
    </row>
    <row r="138" spans="8:8" x14ac:dyDescent="0.25">
      <c r="H138" s="239" t="str">
        <f t="shared" ref="H138:H144" si="3">IFERROR(G138/F138,"  ")</f>
        <v xml:space="preserve">  </v>
      </c>
    </row>
    <row r="139" spans="8:8" x14ac:dyDescent="0.25">
      <c r="H139" s="239" t="str">
        <f t="shared" si="3"/>
        <v xml:space="preserve">  </v>
      </c>
    </row>
    <row r="140" spans="8:8" x14ac:dyDescent="0.25">
      <c r="H140" s="562" t="str">
        <f t="shared" si="3"/>
        <v xml:space="preserve">  </v>
      </c>
    </row>
    <row r="141" spans="8:8" x14ac:dyDescent="0.25">
      <c r="H141" s="562" t="str">
        <f t="shared" si="3"/>
        <v xml:space="preserve">  </v>
      </c>
    </row>
    <row r="142" spans="8:8" x14ac:dyDescent="0.25">
      <c r="H142" s="562" t="str">
        <f t="shared" si="3"/>
        <v xml:space="preserve">  </v>
      </c>
    </row>
    <row r="143" spans="8:8" x14ac:dyDescent="0.25">
      <c r="H143" s="562" t="str">
        <f t="shared" si="3"/>
        <v xml:space="preserve">  </v>
      </c>
    </row>
    <row r="144" spans="8:8" x14ac:dyDescent="0.25">
      <c r="H144" s="239" t="str">
        <f t="shared" si="3"/>
        <v xml:space="preserve">  </v>
      </c>
    </row>
    <row r="145" spans="8:8" x14ac:dyDescent="0.25">
      <c r="H145" s="195"/>
    </row>
    <row r="146" spans="8:8" x14ac:dyDescent="0.25">
      <c r="H146" s="195"/>
    </row>
    <row r="147" spans="8:8" x14ac:dyDescent="0.25">
      <c r="H147" s="195"/>
    </row>
    <row r="148" spans="8:8" x14ac:dyDescent="0.25">
      <c r="H148" s="195"/>
    </row>
    <row r="149" spans="8:8" x14ac:dyDescent="0.25">
      <c r="H149" s="195"/>
    </row>
    <row r="150" spans="8:8" x14ac:dyDescent="0.25">
      <c r="H150" s="195"/>
    </row>
    <row r="151" spans="8:8" x14ac:dyDescent="0.25">
      <c r="H151" s="195"/>
    </row>
    <row r="152" spans="8:8" x14ac:dyDescent="0.25">
      <c r="H152" s="195"/>
    </row>
    <row r="153" spans="8:8" x14ac:dyDescent="0.25">
      <c r="H153" s="195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X99"/>
  <sheetViews>
    <sheetView showGridLines="0" zoomScale="75" zoomScaleNormal="75" workbookViewId="0">
      <selection activeCell="B1" sqref="B1:H1048576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80" t="s">
        <v>208</v>
      </c>
    </row>
    <row r="2" spans="2:24" ht="20.25" x14ac:dyDescent="0.3">
      <c r="B2" s="587" t="s">
        <v>36</v>
      </c>
      <c r="C2" s="587"/>
      <c r="D2" s="587"/>
      <c r="E2" s="587"/>
      <c r="F2" s="587"/>
      <c r="G2" s="587"/>
      <c r="H2" s="587"/>
      <c r="I2" s="1"/>
    </row>
    <row r="3" spans="2:24" ht="19.5" thickBot="1" x14ac:dyDescent="0.35">
      <c r="C3" s="1"/>
      <c r="D3" s="30"/>
      <c r="E3" s="1"/>
      <c r="F3" s="1"/>
      <c r="G3" s="1"/>
      <c r="H3" s="71" t="s">
        <v>2</v>
      </c>
      <c r="I3" s="1"/>
    </row>
    <row r="4" spans="2:24" ht="36.75" customHeight="1" x14ac:dyDescent="0.25">
      <c r="B4" s="588" t="s">
        <v>3</v>
      </c>
      <c r="C4" s="590" t="s">
        <v>5</v>
      </c>
      <c r="D4" s="592" t="s">
        <v>724</v>
      </c>
      <c r="E4" s="594" t="s">
        <v>725</v>
      </c>
      <c r="F4" s="596" t="s">
        <v>823</v>
      </c>
      <c r="G4" s="597"/>
      <c r="H4" s="598" t="s">
        <v>824</v>
      </c>
      <c r="I4" s="585"/>
      <c r="J4" s="586"/>
      <c r="K4" s="585"/>
      <c r="L4" s="586"/>
      <c r="M4" s="585"/>
      <c r="N4" s="586"/>
      <c r="O4" s="585"/>
      <c r="P4" s="586"/>
      <c r="Q4" s="585"/>
      <c r="R4" s="586"/>
      <c r="S4" s="586"/>
      <c r="T4" s="586"/>
      <c r="U4" s="3"/>
      <c r="V4" s="3"/>
      <c r="W4" s="3"/>
      <c r="X4" s="3"/>
    </row>
    <row r="5" spans="2:24" ht="30.75" customHeight="1" thickBot="1" x14ac:dyDescent="0.3">
      <c r="B5" s="589"/>
      <c r="C5" s="591"/>
      <c r="D5" s="593"/>
      <c r="E5" s="595"/>
      <c r="F5" s="315" t="s">
        <v>721</v>
      </c>
      <c r="G5" s="246" t="s">
        <v>45</v>
      </c>
      <c r="H5" s="599"/>
      <c r="I5" s="585"/>
      <c r="J5" s="585"/>
      <c r="K5" s="585"/>
      <c r="L5" s="585"/>
      <c r="M5" s="585"/>
      <c r="N5" s="585"/>
      <c r="O5" s="585"/>
      <c r="P5" s="586"/>
      <c r="Q5" s="585"/>
      <c r="R5" s="586"/>
      <c r="S5" s="586"/>
      <c r="T5" s="586"/>
      <c r="U5" s="3"/>
      <c r="V5" s="3"/>
      <c r="W5" s="3"/>
      <c r="X5" s="3"/>
    </row>
    <row r="6" spans="2:24" s="35" customFormat="1" ht="35.25" customHeight="1" x14ac:dyDescent="0.3">
      <c r="B6" s="151" t="s">
        <v>52</v>
      </c>
      <c r="C6" s="72" t="s">
        <v>79</v>
      </c>
      <c r="D6" s="413">
        <v>90993016</v>
      </c>
      <c r="E6" s="421">
        <f>E7*0.72</f>
        <v>106387200</v>
      </c>
      <c r="F6" s="428">
        <v>52560000</v>
      </c>
      <c r="G6" s="425">
        <v>45149628.859999999</v>
      </c>
      <c r="H6" s="414">
        <f t="shared" ref="H6:H39" si="0">IFERROR(G6/F6,"  ")</f>
        <v>0.85901120357686456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8" t="s">
        <v>53</v>
      </c>
      <c r="C7" s="40" t="s">
        <v>117</v>
      </c>
      <c r="D7" s="415">
        <v>126383758</v>
      </c>
      <c r="E7" s="422">
        <v>147760000</v>
      </c>
      <c r="F7" s="429">
        <v>73000000</v>
      </c>
      <c r="G7" s="426">
        <v>62881107.439999998</v>
      </c>
      <c r="H7" s="416">
        <f t="shared" si="0"/>
        <v>0.86138503342465755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8" t="s">
        <v>54</v>
      </c>
      <c r="C8" s="40" t="s">
        <v>118</v>
      </c>
      <c r="D8" s="415">
        <v>147372417</v>
      </c>
      <c r="E8" s="422">
        <v>172214280</v>
      </c>
      <c r="F8" s="429">
        <v>84789500</v>
      </c>
      <c r="G8" s="426">
        <v>73033665.719999999</v>
      </c>
      <c r="H8" s="416">
        <f t="shared" si="0"/>
        <v>0.86135271136166625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8" t="s">
        <v>55</v>
      </c>
      <c r="C9" s="40" t="s">
        <v>571</v>
      </c>
      <c r="D9" s="415">
        <v>113</v>
      </c>
      <c r="E9" s="422">
        <v>121</v>
      </c>
      <c r="F9" s="429">
        <v>121</v>
      </c>
      <c r="G9" s="426">
        <v>115</v>
      </c>
      <c r="H9" s="416">
        <f t="shared" si="0"/>
        <v>0.95041322314049592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8" t="s">
        <v>122</v>
      </c>
      <c r="C10" s="149" t="s">
        <v>119</v>
      </c>
      <c r="D10" s="415">
        <v>113</v>
      </c>
      <c r="E10" s="422">
        <v>121</v>
      </c>
      <c r="F10" s="429">
        <v>121</v>
      </c>
      <c r="G10" s="426">
        <v>115</v>
      </c>
      <c r="H10" s="416">
        <f t="shared" si="0"/>
        <v>0.95041322314049592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8" t="s">
        <v>121</v>
      </c>
      <c r="C11" s="149" t="s">
        <v>120</v>
      </c>
      <c r="D11" s="415"/>
      <c r="E11" s="422"/>
      <c r="F11" s="429"/>
      <c r="G11" s="426"/>
      <c r="H11" s="416" t="str">
        <f t="shared" si="0"/>
        <v xml:space="preserve">  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8" t="s">
        <v>95</v>
      </c>
      <c r="C12" s="150" t="s">
        <v>6</v>
      </c>
      <c r="D12" s="415"/>
      <c r="E12" s="422"/>
      <c r="F12" s="429"/>
      <c r="G12" s="426"/>
      <c r="H12" s="416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8" t="s">
        <v>96</v>
      </c>
      <c r="C13" s="150" t="s">
        <v>69</v>
      </c>
      <c r="D13" s="417"/>
      <c r="E13" s="422"/>
      <c r="F13" s="429"/>
      <c r="G13" s="426"/>
      <c r="H13" s="416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8" t="s">
        <v>97</v>
      </c>
      <c r="C14" s="150" t="s">
        <v>7</v>
      </c>
      <c r="D14" s="417"/>
      <c r="E14" s="422"/>
      <c r="F14" s="429"/>
      <c r="G14" s="426"/>
      <c r="H14" s="416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8" t="s">
        <v>98</v>
      </c>
      <c r="C15" s="150" t="s">
        <v>70</v>
      </c>
      <c r="D15" s="417"/>
      <c r="E15" s="422"/>
      <c r="F15" s="429"/>
      <c r="G15" s="426"/>
      <c r="H15" s="416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8" t="s">
        <v>99</v>
      </c>
      <c r="C16" s="40" t="s">
        <v>8</v>
      </c>
      <c r="D16" s="417">
        <v>8460714</v>
      </c>
      <c r="E16" s="422">
        <v>11700000</v>
      </c>
      <c r="F16" s="429">
        <v>5800000</v>
      </c>
      <c r="G16" s="426">
        <v>4460583.28</v>
      </c>
      <c r="H16" s="416">
        <f t="shared" si="0"/>
        <v>0.76906608275862076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8" t="s">
        <v>100</v>
      </c>
      <c r="C17" s="40" t="s">
        <v>71</v>
      </c>
      <c r="D17" s="418">
        <v>11</v>
      </c>
      <c r="E17" s="422">
        <v>12</v>
      </c>
      <c r="F17" s="429">
        <v>12</v>
      </c>
      <c r="G17" s="426">
        <v>11</v>
      </c>
      <c r="H17" s="416">
        <f t="shared" si="0"/>
        <v>0.91666666666666663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8" t="s">
        <v>101</v>
      </c>
      <c r="C18" s="40" t="s">
        <v>9</v>
      </c>
      <c r="D18" s="418"/>
      <c r="E18" s="422"/>
      <c r="F18" s="429"/>
      <c r="G18" s="426"/>
      <c r="H18" s="416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8" t="s">
        <v>102</v>
      </c>
      <c r="C19" s="150" t="s">
        <v>72</v>
      </c>
      <c r="D19" s="418"/>
      <c r="E19" s="422"/>
      <c r="F19" s="429"/>
      <c r="G19" s="426"/>
      <c r="H19" s="416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8" t="s">
        <v>103</v>
      </c>
      <c r="C20" s="40" t="s">
        <v>81</v>
      </c>
      <c r="D20" s="418"/>
      <c r="E20" s="422"/>
      <c r="F20" s="429"/>
      <c r="G20" s="426"/>
      <c r="H20" s="416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8" t="s">
        <v>62</v>
      </c>
      <c r="C21" s="40" t="s">
        <v>80</v>
      </c>
      <c r="D21" s="418"/>
      <c r="E21" s="422"/>
      <c r="F21" s="429"/>
      <c r="G21" s="426"/>
      <c r="H21" s="416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8" t="s">
        <v>104</v>
      </c>
      <c r="C22" s="40" t="s">
        <v>73</v>
      </c>
      <c r="D22" s="418">
        <v>1225776</v>
      </c>
      <c r="E22" s="422">
        <v>1227000</v>
      </c>
      <c r="F22" s="429">
        <v>614000</v>
      </c>
      <c r="G22" s="426">
        <v>507812.5</v>
      </c>
      <c r="H22" s="416">
        <f t="shared" si="0"/>
        <v>0.82705618892508148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8" t="s">
        <v>105</v>
      </c>
      <c r="C23" s="40" t="s">
        <v>74</v>
      </c>
      <c r="D23" s="418">
        <v>3</v>
      </c>
      <c r="E23" s="422">
        <v>3</v>
      </c>
      <c r="F23" s="429">
        <v>3</v>
      </c>
      <c r="G23" s="426">
        <v>3</v>
      </c>
      <c r="H23" s="416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8" t="s">
        <v>106</v>
      </c>
      <c r="C24" s="40" t="s">
        <v>75</v>
      </c>
      <c r="D24" s="418"/>
      <c r="E24" s="422"/>
      <c r="F24" s="429"/>
      <c r="G24" s="426"/>
      <c r="H24" s="416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8" t="s">
        <v>107</v>
      </c>
      <c r="C25" s="40" t="s">
        <v>76</v>
      </c>
      <c r="D25" s="418"/>
      <c r="E25" s="422"/>
      <c r="F25" s="429"/>
      <c r="G25" s="426"/>
      <c r="H25" s="416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8" t="s">
        <v>108</v>
      </c>
      <c r="C26" s="40" t="s">
        <v>10</v>
      </c>
      <c r="D26" s="418">
        <v>3008877</v>
      </c>
      <c r="E26" s="422">
        <v>4000000</v>
      </c>
      <c r="F26" s="429">
        <v>2000000</v>
      </c>
      <c r="G26" s="426">
        <v>1515932.86</v>
      </c>
      <c r="H26" s="416">
        <f t="shared" si="0"/>
        <v>0.75796643000000008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8" t="s">
        <v>109</v>
      </c>
      <c r="C27" s="40" t="s">
        <v>77</v>
      </c>
      <c r="D27" s="418"/>
      <c r="E27" s="422">
        <v>150000</v>
      </c>
      <c r="F27" s="429">
        <v>76000</v>
      </c>
      <c r="G27" s="426">
        <v>0</v>
      </c>
      <c r="H27" s="416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8" t="s">
        <v>110</v>
      </c>
      <c r="C28" s="150" t="s">
        <v>78</v>
      </c>
      <c r="D28" s="418"/>
      <c r="E28" s="422">
        <v>150000</v>
      </c>
      <c r="F28" s="429">
        <v>76000</v>
      </c>
      <c r="G28" s="426">
        <v>0</v>
      </c>
      <c r="H28" s="416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8" t="s">
        <v>111</v>
      </c>
      <c r="C29" s="40" t="s">
        <v>11</v>
      </c>
      <c r="D29" s="418">
        <v>357980</v>
      </c>
      <c r="E29" s="422"/>
      <c r="F29" s="429"/>
      <c r="G29" s="426"/>
      <c r="H29" s="416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8" t="s">
        <v>112</v>
      </c>
      <c r="C30" s="40" t="s">
        <v>46</v>
      </c>
      <c r="D30" s="418">
        <v>1</v>
      </c>
      <c r="E30" s="422"/>
      <c r="F30" s="429"/>
      <c r="G30" s="426"/>
      <c r="H30" s="416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8" t="s">
        <v>63</v>
      </c>
      <c r="C31" s="40" t="s">
        <v>726</v>
      </c>
      <c r="D31" s="418">
        <v>3338274</v>
      </c>
      <c r="E31" s="422"/>
      <c r="F31" s="429"/>
      <c r="G31" s="426"/>
      <c r="H31" s="41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8" t="s">
        <v>113</v>
      </c>
      <c r="C32" s="40" t="s">
        <v>46</v>
      </c>
      <c r="D32" s="418">
        <v>8</v>
      </c>
      <c r="E32" s="422"/>
      <c r="F32" s="429"/>
      <c r="G32" s="426"/>
      <c r="H32" s="41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8" t="s">
        <v>114</v>
      </c>
      <c r="C33" s="40" t="s">
        <v>12</v>
      </c>
      <c r="D33" s="418">
        <v>874462</v>
      </c>
      <c r="E33" s="422">
        <v>1970000</v>
      </c>
      <c r="F33" s="429">
        <v>895000</v>
      </c>
      <c r="G33" s="426">
        <v>564813.79</v>
      </c>
      <c r="H33" s="416">
        <f t="shared" si="0"/>
        <v>0.63107686033519561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8" t="s">
        <v>115</v>
      </c>
      <c r="C34" s="40" t="s">
        <v>46</v>
      </c>
      <c r="D34" s="418">
        <v>8</v>
      </c>
      <c r="E34" s="422">
        <v>10</v>
      </c>
      <c r="F34" s="429">
        <v>6</v>
      </c>
      <c r="G34" s="426">
        <v>4</v>
      </c>
      <c r="H34" s="416">
        <f t="shared" si="0"/>
        <v>0.66666666666666663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8" t="s">
        <v>116</v>
      </c>
      <c r="C35" s="40" t="s">
        <v>13</v>
      </c>
      <c r="D35" s="418"/>
      <c r="E35" s="422"/>
      <c r="F35" s="429"/>
      <c r="G35" s="426"/>
      <c r="H35" s="416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8" t="s">
        <v>64</v>
      </c>
      <c r="C36" s="40" t="s">
        <v>14</v>
      </c>
      <c r="D36" s="418">
        <v>6015887</v>
      </c>
      <c r="E36" s="422">
        <v>6600000</v>
      </c>
      <c r="F36" s="429">
        <v>600000</v>
      </c>
      <c r="G36" s="426">
        <v>435342</v>
      </c>
      <c r="H36" s="416">
        <f t="shared" si="0"/>
        <v>0.72557000000000005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x14ac:dyDescent="0.3">
      <c r="B37" s="148" t="s">
        <v>267</v>
      </c>
      <c r="C37" s="40" t="s">
        <v>15</v>
      </c>
      <c r="D37" s="418"/>
      <c r="E37" s="422"/>
      <c r="F37" s="429"/>
      <c r="G37" s="426"/>
      <c r="H37" s="416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 x14ac:dyDescent="0.3">
      <c r="B38" s="148" t="s">
        <v>727</v>
      </c>
      <c r="C38" s="40" t="s">
        <v>16</v>
      </c>
      <c r="D38" s="418">
        <v>1525356</v>
      </c>
      <c r="E38" s="423">
        <v>1700000</v>
      </c>
      <c r="F38" s="429">
        <v>600000</v>
      </c>
      <c r="G38" s="426"/>
      <c r="H38" s="416">
        <f t="shared" si="0"/>
        <v>0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 x14ac:dyDescent="0.35">
      <c r="B39" s="148" t="s">
        <v>728</v>
      </c>
      <c r="C39" s="147" t="s">
        <v>266</v>
      </c>
      <c r="D39" s="419"/>
      <c r="E39" s="424"/>
      <c r="F39" s="430"/>
      <c r="G39" s="427"/>
      <c r="H39" s="420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 x14ac:dyDescent="0.3">
      <c r="B40" s="38"/>
      <c r="C40" s="114"/>
      <c r="D40" s="42"/>
      <c r="E40" s="114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13" t="s">
        <v>576</v>
      </c>
      <c r="D41" s="245"/>
      <c r="E41" s="135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 x14ac:dyDescent="0.3">
      <c r="B42" s="38"/>
      <c r="C42" s="135" t="s">
        <v>572</v>
      </c>
      <c r="D42" s="245"/>
      <c r="E42" s="135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 x14ac:dyDescent="0.3">
      <c r="B43" s="38"/>
      <c r="C43" s="582" t="s">
        <v>687</v>
      </c>
      <c r="D43" s="582"/>
      <c r="E43" s="582"/>
      <c r="F43" s="582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 x14ac:dyDescent="0.25">
      <c r="B44" s="115"/>
      <c r="C44" s="5"/>
      <c r="D44" s="31"/>
      <c r="E44" s="5"/>
      <c r="F44" s="115"/>
      <c r="G44" s="115"/>
      <c r="H44" s="11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583"/>
      <c r="C45" s="583"/>
      <c r="D45" s="13"/>
      <c r="E45" s="584"/>
      <c r="F45" s="584"/>
      <c r="G45" s="584"/>
      <c r="H45" s="584"/>
      <c r="I45" s="11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 x14ac:dyDescent="0.25">
      <c r="B46" s="13"/>
      <c r="C46" s="13"/>
      <c r="D46" s="113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15"/>
      <c r="C47" s="5"/>
      <c r="D47" s="31"/>
      <c r="E47" s="5"/>
      <c r="F47" s="115"/>
      <c r="G47" s="115"/>
      <c r="H47" s="11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15"/>
      <c r="C48" s="3"/>
      <c r="D48" s="32"/>
      <c r="E48" s="3"/>
      <c r="F48" s="115"/>
      <c r="G48" s="115"/>
      <c r="H48" s="11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15"/>
      <c r="C49" s="3"/>
      <c r="D49" s="32"/>
      <c r="E49" s="3"/>
      <c r="F49" s="115"/>
      <c r="G49" s="115"/>
      <c r="H49" s="11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15"/>
      <c r="C50" s="3"/>
      <c r="D50" s="32"/>
      <c r="E50" s="3"/>
      <c r="F50" s="115"/>
      <c r="G50" s="115"/>
      <c r="H50" s="11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15"/>
      <c r="C51" s="6"/>
      <c r="D51" s="33"/>
      <c r="E51" s="6"/>
      <c r="F51" s="115"/>
      <c r="G51" s="115"/>
      <c r="H51" s="11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15"/>
      <c r="C52" s="6"/>
      <c r="D52" s="33"/>
      <c r="E52" s="6"/>
      <c r="F52" s="115"/>
      <c r="G52" s="115"/>
      <c r="H52" s="11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x14ac:dyDescent="0.25">
      <c r="B53" s="115"/>
      <c r="C53" s="6"/>
      <c r="D53" s="33"/>
      <c r="E53" s="6"/>
      <c r="F53" s="115"/>
      <c r="G53" s="115"/>
      <c r="H53" s="11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x14ac:dyDescent="0.25">
      <c r="B54" s="115"/>
      <c r="C54" s="6"/>
      <c r="D54" s="33"/>
      <c r="E54" s="6"/>
      <c r="F54" s="115"/>
      <c r="G54" s="115"/>
      <c r="H54" s="11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15"/>
      <c r="C55" s="6"/>
      <c r="D55" s="33"/>
      <c r="E55" s="6"/>
      <c r="F55" s="115"/>
      <c r="G55" s="115"/>
      <c r="H55" s="11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15"/>
      <c r="C56" s="6"/>
      <c r="D56" s="33"/>
      <c r="E56" s="6"/>
      <c r="F56" s="115"/>
      <c r="G56" s="115"/>
      <c r="H56" s="11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15"/>
      <c r="C57" s="3"/>
      <c r="D57" s="32"/>
      <c r="E57" s="3"/>
      <c r="F57" s="115"/>
      <c r="G57" s="115"/>
      <c r="H57" s="11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15"/>
      <c r="C58" s="3"/>
      <c r="D58" s="32"/>
      <c r="E58" s="3"/>
      <c r="F58" s="115"/>
      <c r="G58" s="115"/>
      <c r="H58" s="11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15"/>
      <c r="C59" s="3"/>
      <c r="D59" s="32"/>
      <c r="E59" s="3"/>
      <c r="F59" s="115"/>
      <c r="G59" s="115"/>
      <c r="H59" s="11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15"/>
      <c r="C60" s="6"/>
      <c r="D60" s="33"/>
      <c r="E60" s="6"/>
      <c r="F60" s="115"/>
      <c r="G60" s="115"/>
      <c r="H60" s="11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15"/>
      <c r="C61" s="6"/>
      <c r="D61" s="33"/>
      <c r="E61" s="6"/>
      <c r="F61" s="115"/>
      <c r="G61" s="115"/>
      <c r="H61" s="11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115"/>
      <c r="C62" s="6"/>
      <c r="D62" s="33"/>
      <c r="E62" s="6"/>
      <c r="F62" s="115"/>
      <c r="G62" s="115"/>
      <c r="H62" s="11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 x14ac:dyDescent="0.25">
      <c r="B63" s="115"/>
      <c r="C63" s="6"/>
      <c r="D63" s="33"/>
      <c r="E63" s="6"/>
      <c r="F63" s="115"/>
      <c r="G63" s="115"/>
      <c r="H63" s="11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3:F43"/>
    <mergeCell ref="B45:C45"/>
    <mergeCell ref="E45:H45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2:Y31"/>
  <sheetViews>
    <sheetView showGridLines="0" zoomScale="75" zoomScaleNormal="75" zoomScaleSheetLayoutView="86" workbookViewId="0">
      <selection activeCell="B1" sqref="B1:L27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80" t="s">
        <v>207</v>
      </c>
    </row>
    <row r="4" spans="2:24" ht="18.75" x14ac:dyDescent="0.3">
      <c r="B4" s="609" t="s">
        <v>37</v>
      </c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28"/>
      <c r="N4" s="28"/>
      <c r="O4" s="28"/>
    </row>
    <row r="5" spans="2:24" ht="16.5" customHeight="1" thickBot="1" x14ac:dyDescent="0.35"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1"/>
    </row>
    <row r="6" spans="2:24" ht="25.5" customHeight="1" x14ac:dyDescent="0.25">
      <c r="B6" s="612" t="s">
        <v>3</v>
      </c>
      <c r="C6" s="612" t="s">
        <v>123</v>
      </c>
      <c r="D6" s="614" t="s">
        <v>263</v>
      </c>
      <c r="E6" s="615"/>
      <c r="F6" s="616"/>
      <c r="G6" s="614" t="s">
        <v>264</v>
      </c>
      <c r="H6" s="615"/>
      <c r="I6" s="616"/>
      <c r="J6" s="615" t="s">
        <v>211</v>
      </c>
      <c r="K6" s="615"/>
      <c r="L6" s="616"/>
      <c r="M6" s="27"/>
      <c r="N6" s="27"/>
      <c r="O6" s="585"/>
      <c r="P6" s="586"/>
      <c r="Q6" s="585"/>
      <c r="R6" s="586"/>
      <c r="S6" s="585"/>
      <c r="T6" s="586"/>
      <c r="U6" s="585"/>
      <c r="V6" s="586"/>
      <c r="W6" s="586"/>
      <c r="X6" s="586"/>
    </row>
    <row r="7" spans="2:24" ht="36.75" customHeight="1" thickBot="1" x14ac:dyDescent="0.3">
      <c r="B7" s="613"/>
      <c r="C7" s="613"/>
      <c r="D7" s="617"/>
      <c r="E7" s="618"/>
      <c r="F7" s="619"/>
      <c r="G7" s="617"/>
      <c r="H7" s="618"/>
      <c r="I7" s="619"/>
      <c r="J7" s="618"/>
      <c r="K7" s="618"/>
      <c r="L7" s="619"/>
      <c r="M7" s="26"/>
      <c r="N7" s="27"/>
      <c r="O7" s="585"/>
      <c r="P7" s="585"/>
      <c r="Q7" s="585"/>
      <c r="R7" s="585"/>
      <c r="S7" s="585"/>
      <c r="T7" s="586"/>
      <c r="U7" s="585"/>
      <c r="V7" s="586"/>
      <c r="W7" s="586"/>
      <c r="X7" s="586"/>
    </row>
    <row r="8" spans="2:24" s="35" customFormat="1" ht="36.75" customHeight="1" x14ac:dyDescent="0.3">
      <c r="B8" s="160"/>
      <c r="C8" s="252" t="s">
        <v>729</v>
      </c>
      <c r="D8" s="620">
        <v>113</v>
      </c>
      <c r="E8" s="621"/>
      <c r="F8" s="622"/>
      <c r="G8" s="620"/>
      <c r="H8" s="621"/>
      <c r="I8" s="622"/>
      <c r="J8" s="620">
        <v>10</v>
      </c>
      <c r="K8" s="621"/>
      <c r="L8" s="622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1"/>
      <c r="C9" s="253" t="s">
        <v>17</v>
      </c>
      <c r="D9" s="610"/>
      <c r="E9" s="604"/>
      <c r="F9" s="605"/>
      <c r="G9" s="603"/>
      <c r="H9" s="604"/>
      <c r="I9" s="605"/>
      <c r="J9" s="603"/>
      <c r="K9" s="604"/>
      <c r="L9" s="605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1" t="s">
        <v>52</v>
      </c>
      <c r="C10" s="254"/>
      <c r="D10" s="610"/>
      <c r="E10" s="604"/>
      <c r="F10" s="605"/>
      <c r="G10" s="603"/>
      <c r="H10" s="604"/>
      <c r="I10" s="605"/>
      <c r="J10" s="603"/>
      <c r="K10" s="604"/>
      <c r="L10" s="605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1" t="s">
        <v>53</v>
      </c>
      <c r="C11" s="254"/>
      <c r="D11" s="610"/>
      <c r="E11" s="604"/>
      <c r="F11" s="605"/>
      <c r="G11" s="603"/>
      <c r="H11" s="604"/>
      <c r="I11" s="605"/>
      <c r="J11" s="603"/>
      <c r="K11" s="604"/>
      <c r="L11" s="605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1" t="s">
        <v>54</v>
      </c>
      <c r="C12" s="254"/>
      <c r="D12" s="610"/>
      <c r="E12" s="604"/>
      <c r="F12" s="605"/>
      <c r="G12" s="603"/>
      <c r="H12" s="604"/>
      <c r="I12" s="605"/>
      <c r="J12" s="603"/>
      <c r="K12" s="604"/>
      <c r="L12" s="605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1" t="s">
        <v>55</v>
      </c>
      <c r="C13" s="254"/>
      <c r="D13" s="338"/>
      <c r="E13" s="339"/>
      <c r="F13" s="340"/>
      <c r="G13" s="341"/>
      <c r="H13" s="339"/>
      <c r="I13" s="340"/>
      <c r="J13" s="341"/>
      <c r="K13" s="339"/>
      <c r="L13" s="340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1" t="s">
        <v>265</v>
      </c>
      <c r="C14" s="254"/>
      <c r="D14" s="610"/>
      <c r="E14" s="604"/>
      <c r="F14" s="605"/>
      <c r="G14" s="603"/>
      <c r="H14" s="604"/>
      <c r="I14" s="605"/>
      <c r="J14" s="603"/>
      <c r="K14" s="604"/>
      <c r="L14" s="60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2"/>
      <c r="C15" s="255"/>
      <c r="D15" s="342"/>
      <c r="E15" s="343"/>
      <c r="F15" s="344"/>
      <c r="G15" s="342"/>
      <c r="H15" s="343"/>
      <c r="I15" s="344"/>
      <c r="J15" s="345"/>
      <c r="K15" s="343"/>
      <c r="L15" s="34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1"/>
      <c r="C16" s="253" t="s">
        <v>18</v>
      </c>
      <c r="D16" s="610"/>
      <c r="E16" s="604"/>
      <c r="F16" s="605"/>
      <c r="G16" s="603"/>
      <c r="H16" s="604"/>
      <c r="I16" s="605"/>
      <c r="J16" s="603"/>
      <c r="K16" s="604"/>
      <c r="L16" s="605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1" t="s">
        <v>52</v>
      </c>
      <c r="C17" s="468" t="s">
        <v>825</v>
      </c>
      <c r="D17" s="611">
        <v>2</v>
      </c>
      <c r="E17" s="607"/>
      <c r="F17" s="608"/>
      <c r="G17" s="603"/>
      <c r="H17" s="604"/>
      <c r="I17" s="605"/>
      <c r="J17" s="606">
        <v>1</v>
      </c>
      <c r="K17" s="607"/>
      <c r="L17" s="608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1" t="s">
        <v>53</v>
      </c>
      <c r="C18" s="256"/>
      <c r="D18" s="610"/>
      <c r="E18" s="604"/>
      <c r="F18" s="605"/>
      <c r="G18" s="603"/>
      <c r="H18" s="604"/>
      <c r="I18" s="605"/>
      <c r="J18" s="603"/>
      <c r="K18" s="604"/>
      <c r="L18" s="60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3" t="s">
        <v>54</v>
      </c>
      <c r="C19" s="257"/>
      <c r="D19" s="338"/>
      <c r="E19" s="339"/>
      <c r="F19" s="340"/>
      <c r="G19" s="341"/>
      <c r="H19" s="339"/>
      <c r="I19" s="340"/>
      <c r="J19" s="341"/>
      <c r="K19" s="339"/>
      <c r="L19" s="340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3" t="s">
        <v>55</v>
      </c>
      <c r="C20" s="257"/>
      <c r="D20" s="610"/>
      <c r="E20" s="604"/>
      <c r="F20" s="605"/>
      <c r="G20" s="603"/>
      <c r="H20" s="604"/>
      <c r="I20" s="605"/>
      <c r="J20" s="603"/>
      <c r="K20" s="604"/>
      <c r="L20" s="60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1" t="s">
        <v>265</v>
      </c>
      <c r="C21" s="254"/>
      <c r="D21" s="600"/>
      <c r="E21" s="601"/>
      <c r="F21" s="602"/>
      <c r="G21" s="603"/>
      <c r="H21" s="604"/>
      <c r="I21" s="605"/>
      <c r="J21" s="603"/>
      <c r="K21" s="604"/>
      <c r="L21" s="60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624"/>
      <c r="C22" s="626" t="s">
        <v>826</v>
      </c>
      <c r="D22" s="247" t="s">
        <v>240</v>
      </c>
      <c r="E22" s="248" t="s">
        <v>238</v>
      </c>
      <c r="F22" s="249" t="s">
        <v>239</v>
      </c>
      <c r="G22" s="250" t="s">
        <v>240</v>
      </c>
      <c r="H22" s="248" t="s">
        <v>238</v>
      </c>
      <c r="I22" s="251" t="s">
        <v>239</v>
      </c>
      <c r="J22" s="247" t="s">
        <v>240</v>
      </c>
      <c r="K22" s="248" t="s">
        <v>238</v>
      </c>
      <c r="L22" s="251" t="s">
        <v>239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625"/>
      <c r="C23" s="627"/>
      <c r="D23" s="346">
        <v>115</v>
      </c>
      <c r="E23" s="347">
        <v>20</v>
      </c>
      <c r="F23" s="347">
        <v>95</v>
      </c>
      <c r="G23" s="348"/>
      <c r="H23" s="347"/>
      <c r="I23" s="349"/>
      <c r="J23" s="346">
        <v>11</v>
      </c>
      <c r="K23" s="347"/>
      <c r="L23" s="349">
        <v>11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575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623"/>
      <c r="N30" s="6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59"/>
      <c r="E31" s="159"/>
      <c r="F31" s="159"/>
      <c r="G31" s="159"/>
      <c r="H31" s="159"/>
      <c r="I31" s="159"/>
      <c r="J31" s="159"/>
      <c r="K31" s="159"/>
      <c r="L31" s="159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B1:J31"/>
  <sheetViews>
    <sheetView showGridLines="0" zoomScaleNormal="100" zoomScaleSheetLayoutView="86" workbookViewId="0">
      <selection activeCell="B1" sqref="B1:J17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9"/>
      <c r="I1" s="628" t="s">
        <v>206</v>
      </c>
      <c r="J1" s="628"/>
    </row>
    <row r="2" spans="2:10" ht="15.75" x14ac:dyDescent="0.25">
      <c r="G2" s="179"/>
    </row>
    <row r="4" spans="2:10" ht="18.75" x14ac:dyDescent="0.3">
      <c r="B4" s="631" t="s">
        <v>827</v>
      </c>
      <c r="C4" s="631"/>
      <c r="D4" s="631"/>
      <c r="E4" s="631"/>
      <c r="F4" s="631"/>
      <c r="G4" s="631"/>
      <c r="H4" s="117"/>
    </row>
    <row r="5" spans="2:10" ht="13.5" thickBot="1" x14ac:dyDescent="0.25">
      <c r="B5" s="118"/>
      <c r="C5" s="119"/>
      <c r="D5" s="119"/>
      <c r="E5" s="119"/>
      <c r="F5" s="119"/>
      <c r="G5" s="116" t="s">
        <v>2</v>
      </c>
    </row>
    <row r="6" spans="2:10" ht="22.5" customHeight="1" thickBot="1" x14ac:dyDescent="0.25">
      <c r="B6" s="632"/>
      <c r="C6" s="633"/>
      <c r="D6" s="636" t="s">
        <v>811</v>
      </c>
      <c r="E6" s="637"/>
      <c r="F6" s="636" t="s">
        <v>828</v>
      </c>
      <c r="G6" s="637"/>
    </row>
    <row r="7" spans="2:10" ht="22.5" customHeight="1" thickBot="1" x14ac:dyDescent="0.25">
      <c r="B7" s="634"/>
      <c r="C7" s="635"/>
      <c r="D7" s="258" t="s">
        <v>218</v>
      </c>
      <c r="E7" s="259" t="s">
        <v>219</v>
      </c>
      <c r="F7" s="258" t="s">
        <v>218</v>
      </c>
      <c r="G7" s="259" t="s">
        <v>219</v>
      </c>
    </row>
    <row r="8" spans="2:10" ht="30" customHeight="1" x14ac:dyDescent="0.2">
      <c r="B8" s="638" t="s">
        <v>220</v>
      </c>
      <c r="C8" s="120" t="s">
        <v>257</v>
      </c>
      <c r="D8" s="173">
        <v>70564</v>
      </c>
      <c r="E8" s="174">
        <v>51295</v>
      </c>
      <c r="F8" s="173">
        <v>70992.44</v>
      </c>
      <c r="G8" s="174">
        <v>51695.71</v>
      </c>
    </row>
    <row r="9" spans="2:10" ht="30" customHeight="1" x14ac:dyDescent="0.2">
      <c r="B9" s="638"/>
      <c r="C9" s="172" t="s">
        <v>258</v>
      </c>
      <c r="D9" s="175">
        <v>164344</v>
      </c>
      <c r="E9" s="176">
        <v>117035</v>
      </c>
      <c r="F9" s="175">
        <v>151486.07</v>
      </c>
      <c r="G9" s="176">
        <v>108121.73</v>
      </c>
    </row>
    <row r="10" spans="2:10" ht="30" customHeight="1" thickBot="1" x14ac:dyDescent="0.25">
      <c r="B10" s="639"/>
      <c r="C10" s="121" t="s">
        <v>259</v>
      </c>
      <c r="D10" s="177">
        <v>98844</v>
      </c>
      <c r="E10" s="178">
        <v>70179</v>
      </c>
      <c r="F10" s="177">
        <v>96155</v>
      </c>
      <c r="G10" s="178">
        <f>F10*0.71</f>
        <v>68270.05</v>
      </c>
    </row>
    <row r="11" spans="2:10" ht="30" customHeight="1" x14ac:dyDescent="0.2">
      <c r="B11" s="629" t="s">
        <v>221</v>
      </c>
      <c r="C11" s="120" t="s">
        <v>257</v>
      </c>
      <c r="D11" s="173">
        <v>141267</v>
      </c>
      <c r="E11" s="174">
        <v>100858</v>
      </c>
      <c r="F11" s="173">
        <v>148606.85</v>
      </c>
      <c r="G11" s="174">
        <v>106103.4</v>
      </c>
    </row>
    <row r="12" spans="2:10" ht="30" customHeight="1" x14ac:dyDescent="0.2">
      <c r="B12" s="629"/>
      <c r="C12" s="172" t="s">
        <v>258</v>
      </c>
      <c r="D12" s="175">
        <v>256776</v>
      </c>
      <c r="E12" s="176">
        <v>180000</v>
      </c>
      <c r="F12" s="175">
        <v>256776</v>
      </c>
      <c r="G12" s="176">
        <v>180000</v>
      </c>
    </row>
    <row r="13" spans="2:10" ht="30" customHeight="1" thickBot="1" x14ac:dyDescent="0.25">
      <c r="B13" s="630"/>
      <c r="C13" s="121" t="s">
        <v>259</v>
      </c>
      <c r="D13" s="177">
        <v>201500</v>
      </c>
      <c r="E13" s="178">
        <f>D13*0.71</f>
        <v>143065</v>
      </c>
      <c r="F13" s="177">
        <v>180350</v>
      </c>
      <c r="G13" s="178">
        <v>135430</v>
      </c>
    </row>
    <row r="14" spans="2:10" ht="13.5" customHeight="1" x14ac:dyDescent="0.2"/>
    <row r="15" spans="2:10" x14ac:dyDescent="0.2">
      <c r="B15" s="193" t="s">
        <v>577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B1:L37"/>
  <sheetViews>
    <sheetView showGridLines="0" topLeftCell="A7" zoomScale="85" zoomScaleNormal="85" workbookViewId="0">
      <selection activeCell="B1" sqref="B1:I34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205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40" t="s">
        <v>690</v>
      </c>
      <c r="C3" s="640"/>
      <c r="D3" s="640"/>
      <c r="E3" s="640"/>
      <c r="F3" s="640"/>
      <c r="G3" s="640"/>
      <c r="H3" s="640"/>
      <c r="I3" s="640"/>
      <c r="J3" s="350"/>
      <c r="K3" s="14"/>
    </row>
    <row r="4" spans="2:11" ht="16.5" thickBot="1" x14ac:dyDescent="0.3">
      <c r="B4" s="123"/>
      <c r="C4" s="123"/>
      <c r="D4" s="123"/>
      <c r="E4" s="123"/>
      <c r="F4" s="123"/>
      <c r="G4" s="123"/>
      <c r="I4" s="124" t="s">
        <v>2</v>
      </c>
    </row>
    <row r="5" spans="2:11" s="48" customFormat="1" ht="44.25" customHeight="1" thickBot="1" x14ac:dyDescent="0.35">
      <c r="B5" s="644" t="s">
        <v>578</v>
      </c>
      <c r="C5" s="645"/>
      <c r="D5" s="645"/>
      <c r="E5" s="645"/>
      <c r="F5" s="645"/>
      <c r="G5" s="645"/>
      <c r="H5" s="646"/>
      <c r="I5" s="642" t="s">
        <v>226</v>
      </c>
      <c r="J5" s="108"/>
    </row>
    <row r="6" spans="2:11" s="48" customFormat="1" ht="47.25" customHeight="1" thickBot="1" x14ac:dyDescent="0.35">
      <c r="B6" s="198" t="s">
        <v>689</v>
      </c>
      <c r="C6" s="260" t="s">
        <v>223</v>
      </c>
      <c r="D6" s="260" t="s">
        <v>262</v>
      </c>
      <c r="E6" s="260" t="s">
        <v>213</v>
      </c>
      <c r="F6" s="261" t="s">
        <v>214</v>
      </c>
      <c r="G6" s="260" t="s">
        <v>215</v>
      </c>
      <c r="H6" s="260" t="s">
        <v>216</v>
      </c>
      <c r="I6" s="643"/>
      <c r="J6" s="108"/>
    </row>
    <row r="7" spans="2:11" s="48" customFormat="1" ht="20.100000000000001" customHeight="1" x14ac:dyDescent="0.3">
      <c r="B7" s="125" t="s">
        <v>194</v>
      </c>
      <c r="C7" s="125"/>
      <c r="D7" s="125"/>
      <c r="E7" s="126"/>
      <c r="F7" s="126"/>
      <c r="G7" s="126"/>
      <c r="H7" s="127"/>
      <c r="I7" s="133"/>
      <c r="J7" s="108"/>
    </row>
    <row r="8" spans="2:11" s="48" customFormat="1" ht="20.100000000000001" customHeight="1" x14ac:dyDescent="0.3">
      <c r="B8" s="125" t="s">
        <v>194</v>
      </c>
      <c r="C8" s="125"/>
      <c r="D8" s="125"/>
      <c r="E8" s="126"/>
      <c r="F8" s="126"/>
      <c r="G8" s="126"/>
      <c r="H8" s="127"/>
      <c r="I8" s="133"/>
      <c r="J8" s="108"/>
    </row>
    <row r="9" spans="2:11" s="48" customFormat="1" ht="20.100000000000001" customHeight="1" x14ac:dyDescent="0.3">
      <c r="B9" s="125" t="s">
        <v>194</v>
      </c>
      <c r="C9" s="125"/>
      <c r="D9" s="125"/>
      <c r="E9" s="126"/>
      <c r="F9" s="126"/>
      <c r="G9" s="126"/>
      <c r="H9" s="127"/>
      <c r="I9" s="133"/>
      <c r="J9" s="108"/>
    </row>
    <row r="10" spans="2:11" s="48" customFormat="1" ht="20.100000000000001" customHeight="1" x14ac:dyDescent="0.3">
      <c r="B10" s="128" t="s">
        <v>194</v>
      </c>
      <c r="C10" s="129"/>
      <c r="D10" s="129"/>
      <c r="E10" s="126"/>
      <c r="F10" s="126"/>
      <c r="G10" s="126"/>
      <c r="H10" s="127"/>
      <c r="I10" s="133"/>
      <c r="J10" s="108"/>
    </row>
    <row r="11" spans="2:11" s="48" customFormat="1" ht="20.100000000000001" customHeight="1" x14ac:dyDescent="0.3">
      <c r="B11" s="128" t="s">
        <v>194</v>
      </c>
      <c r="C11" s="129"/>
      <c r="D11" s="129"/>
      <c r="E11" s="126"/>
      <c r="F11" s="126"/>
      <c r="G11" s="126"/>
      <c r="H11" s="127"/>
      <c r="I11" s="133"/>
      <c r="J11" s="108"/>
    </row>
    <row r="12" spans="2:11" s="48" customFormat="1" ht="20.100000000000001" customHeight="1" thickBot="1" x14ac:dyDescent="0.35">
      <c r="B12" s="130" t="s">
        <v>194</v>
      </c>
      <c r="C12" s="130"/>
      <c r="D12" s="130"/>
      <c r="E12" s="131"/>
      <c r="F12" s="131"/>
      <c r="G12" s="131"/>
      <c r="H12" s="131"/>
      <c r="I12" s="134"/>
      <c r="J12" s="108"/>
    </row>
    <row r="13" spans="2:11" s="48" customFormat="1" ht="30" customHeight="1" thickBot="1" x14ac:dyDescent="0.35">
      <c r="B13" s="653" t="s">
        <v>261</v>
      </c>
      <c r="C13" s="654"/>
      <c r="D13" s="655"/>
      <c r="E13" s="262"/>
      <c r="F13" s="262"/>
      <c r="G13" s="262"/>
      <c r="H13" s="262"/>
      <c r="I13" s="262"/>
      <c r="J13" s="108"/>
    </row>
    <row r="14" spans="2:11" x14ac:dyDescent="0.25">
      <c r="I14" s="70"/>
    </row>
    <row r="15" spans="2:11" x14ac:dyDescent="0.25">
      <c r="B15" s="647" t="s">
        <v>691</v>
      </c>
      <c r="C15" s="647"/>
      <c r="D15" s="647"/>
      <c r="E15" s="647"/>
      <c r="F15" s="647"/>
      <c r="G15" s="647"/>
      <c r="H15" s="647"/>
      <c r="I15" s="112"/>
    </row>
    <row r="16" spans="2:11" x14ac:dyDescent="0.25">
      <c r="B16" s="57"/>
      <c r="C16" s="57"/>
      <c r="D16" s="57"/>
    </row>
    <row r="19" spans="2:12" x14ac:dyDescent="0.25">
      <c r="I19" s="111"/>
      <c r="J19" s="111"/>
      <c r="K19" s="111"/>
    </row>
    <row r="20" spans="2:12" ht="16.5" thickBot="1" x14ac:dyDescent="0.3">
      <c r="B20" s="132"/>
      <c r="C20" s="132"/>
      <c r="D20" s="132"/>
      <c r="E20" s="132"/>
      <c r="F20" s="132"/>
      <c r="G20" s="132"/>
      <c r="H20" s="132"/>
      <c r="I20" s="124" t="s">
        <v>2</v>
      </c>
    </row>
    <row r="21" spans="2:12" s="48" customFormat="1" ht="36" customHeight="1" thickBot="1" x14ac:dyDescent="0.35">
      <c r="B21" s="648" t="s">
        <v>579</v>
      </c>
      <c r="C21" s="649"/>
      <c r="D21" s="649"/>
      <c r="E21" s="649"/>
      <c r="F21" s="649"/>
      <c r="G21" s="649"/>
      <c r="H21" s="649"/>
      <c r="I21" s="650"/>
      <c r="L21" s="49"/>
    </row>
    <row r="22" spans="2:12" s="48" customFormat="1" ht="49.5" customHeight="1" x14ac:dyDescent="0.3">
      <c r="B22" s="651" t="s">
        <v>222</v>
      </c>
      <c r="C22" s="642" t="s">
        <v>223</v>
      </c>
      <c r="D22" s="642" t="s">
        <v>260</v>
      </c>
      <c r="E22" s="263" t="s">
        <v>44</v>
      </c>
      <c r="F22" s="263" t="s">
        <v>196</v>
      </c>
      <c r="G22" s="263" t="s">
        <v>224</v>
      </c>
      <c r="H22" s="263" t="s">
        <v>197</v>
      </c>
      <c r="I22" s="264" t="s">
        <v>226</v>
      </c>
    </row>
    <row r="23" spans="2:12" s="48" customFormat="1" ht="19.5" thickBot="1" x14ac:dyDescent="0.35">
      <c r="B23" s="652"/>
      <c r="C23" s="643"/>
      <c r="D23" s="643"/>
      <c r="E23" s="265">
        <v>1</v>
      </c>
      <c r="F23" s="265">
        <v>2</v>
      </c>
      <c r="G23" s="265">
        <v>3</v>
      </c>
      <c r="H23" s="265" t="s">
        <v>198</v>
      </c>
      <c r="I23" s="266">
        <v>5</v>
      </c>
    </row>
    <row r="24" spans="2:12" s="48" customFormat="1" ht="20.100000000000001" customHeight="1" x14ac:dyDescent="0.3">
      <c r="B24" s="125" t="s">
        <v>194</v>
      </c>
      <c r="C24" s="125"/>
      <c r="D24" s="125"/>
      <c r="E24" s="126"/>
      <c r="F24" s="126"/>
      <c r="G24" s="126"/>
      <c r="H24" s="127"/>
      <c r="I24" s="133"/>
    </row>
    <row r="25" spans="2:12" s="48" customFormat="1" ht="20.100000000000001" customHeight="1" x14ac:dyDescent="0.3">
      <c r="B25" s="125" t="s">
        <v>194</v>
      </c>
      <c r="C25" s="125"/>
      <c r="D25" s="125"/>
      <c r="E25" s="126"/>
      <c r="F25" s="126"/>
      <c r="G25" s="126"/>
      <c r="H25" s="127"/>
      <c r="I25" s="133"/>
    </row>
    <row r="26" spans="2:12" s="48" customFormat="1" ht="20.100000000000001" customHeight="1" x14ac:dyDescent="0.3">
      <c r="B26" s="125" t="s">
        <v>194</v>
      </c>
      <c r="C26" s="125"/>
      <c r="D26" s="125"/>
      <c r="E26" s="126"/>
      <c r="F26" s="126"/>
      <c r="G26" s="126"/>
      <c r="H26" s="127"/>
      <c r="I26" s="133"/>
    </row>
    <row r="27" spans="2:12" s="48" customFormat="1" ht="20.100000000000001" customHeight="1" x14ac:dyDescent="0.3">
      <c r="B27" s="128" t="s">
        <v>194</v>
      </c>
      <c r="C27" s="129"/>
      <c r="D27" s="129"/>
      <c r="E27" s="126"/>
      <c r="F27" s="126"/>
      <c r="G27" s="126"/>
      <c r="H27" s="127"/>
      <c r="I27" s="133"/>
    </row>
    <row r="28" spans="2:12" s="48" customFormat="1" ht="20.100000000000001" customHeight="1" x14ac:dyDescent="0.3">
      <c r="B28" s="128" t="s">
        <v>194</v>
      </c>
      <c r="C28" s="129"/>
      <c r="D28" s="129"/>
      <c r="E28" s="126"/>
      <c r="F28" s="126"/>
      <c r="G28" s="126"/>
      <c r="H28" s="127"/>
      <c r="I28" s="133"/>
    </row>
    <row r="29" spans="2:12" s="48" customFormat="1" ht="20.100000000000001" customHeight="1" thickBot="1" x14ac:dyDescent="0.35">
      <c r="B29" s="130" t="s">
        <v>194</v>
      </c>
      <c r="C29" s="130"/>
      <c r="D29" s="130"/>
      <c r="E29" s="131"/>
      <c r="F29" s="131"/>
      <c r="G29" s="131"/>
      <c r="H29" s="131"/>
      <c r="I29" s="134"/>
    </row>
    <row r="30" spans="2:12" s="48" customFormat="1" ht="30" customHeight="1" thickBot="1" x14ac:dyDescent="0.35">
      <c r="B30" s="653" t="s">
        <v>261</v>
      </c>
      <c r="C30" s="654"/>
      <c r="D30" s="655"/>
      <c r="E30" s="262"/>
      <c r="F30" s="262"/>
      <c r="G30" s="262"/>
      <c r="H30" s="262"/>
      <c r="I30" s="262"/>
      <c r="J30" s="108"/>
    </row>
    <row r="31" spans="2:12" s="48" customFormat="1" ht="18.75" x14ac:dyDescent="0.3">
      <c r="B31" s="135"/>
      <c r="C31" s="135"/>
      <c r="D31" s="135"/>
      <c r="E31" s="136"/>
      <c r="F31" s="136"/>
      <c r="G31" s="136"/>
      <c r="H31" s="136"/>
      <c r="I31" s="109"/>
    </row>
    <row r="32" spans="2:12" s="48" customFormat="1" ht="18.75" x14ac:dyDescent="0.3">
      <c r="B32" s="135"/>
      <c r="C32" s="135"/>
      <c r="D32" s="135"/>
      <c r="E32" s="136"/>
      <c r="F32" s="136"/>
      <c r="G32" s="136"/>
      <c r="H32" s="136"/>
      <c r="I32" s="109"/>
    </row>
    <row r="33" spans="2:9" s="48" customFormat="1" ht="18" customHeight="1" x14ac:dyDescent="0.3">
      <c r="B33" s="641" t="s">
        <v>692</v>
      </c>
      <c r="C33" s="641"/>
      <c r="D33" s="641"/>
      <c r="E33" s="641"/>
      <c r="F33" s="641"/>
      <c r="G33" s="641"/>
      <c r="H33" s="641"/>
      <c r="I33" s="109"/>
    </row>
    <row r="34" spans="2:9" s="48" customFormat="1" ht="18.75" x14ac:dyDescent="0.3">
      <c r="B34" s="641" t="s">
        <v>577</v>
      </c>
      <c r="C34" s="641"/>
      <c r="D34" s="641"/>
      <c r="E34" s="641"/>
      <c r="F34" s="641"/>
      <c r="G34" s="641"/>
      <c r="H34" s="641"/>
      <c r="I34" s="109"/>
    </row>
    <row r="35" spans="2:9" s="48" customFormat="1" ht="18.75" x14ac:dyDescent="0.3">
      <c r="B35" s="135"/>
      <c r="C35" s="135"/>
      <c r="D35" s="135"/>
      <c r="E35" s="136"/>
      <c r="F35" s="136"/>
      <c r="G35" s="136"/>
      <c r="H35" s="136"/>
      <c r="I35" s="109"/>
    </row>
    <row r="36" spans="2:9" s="48" customFormat="1" ht="18.75" x14ac:dyDescent="0.3">
      <c r="B36" s="135"/>
      <c r="C36" s="135"/>
      <c r="D36" s="135"/>
      <c r="E36" s="136"/>
      <c r="F36" s="136"/>
      <c r="G36" s="136"/>
      <c r="H36" s="136"/>
      <c r="I36" s="109"/>
    </row>
    <row r="37" spans="2:9" s="48" customFormat="1" ht="18.75" x14ac:dyDescent="0.3">
      <c r="B37" s="58"/>
      <c r="C37" s="58"/>
      <c r="D37" s="58"/>
      <c r="E37" s="59"/>
      <c r="F37" s="60"/>
      <c r="G37" s="61"/>
      <c r="H37" s="122"/>
      <c r="I37" s="122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B1:R34"/>
  <sheetViews>
    <sheetView showGridLines="0" topLeftCell="B1" zoomScaleNormal="100" zoomScaleSheetLayoutView="75" workbookViewId="0">
      <selection activeCell="B2" sqref="B2:K32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204</v>
      </c>
      <c r="N2" s="667"/>
      <c r="O2" s="667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73" t="s">
        <v>47</v>
      </c>
      <c r="C5" s="673"/>
      <c r="D5" s="673"/>
      <c r="E5" s="673"/>
      <c r="F5" s="673"/>
      <c r="G5" s="673"/>
      <c r="H5" s="673"/>
      <c r="I5" s="673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68" t="s">
        <v>3</v>
      </c>
      <c r="C8" s="663" t="s">
        <v>4</v>
      </c>
      <c r="D8" s="665" t="s">
        <v>730</v>
      </c>
      <c r="E8" s="665" t="s">
        <v>724</v>
      </c>
      <c r="F8" s="665" t="s">
        <v>725</v>
      </c>
      <c r="G8" s="670" t="s">
        <v>829</v>
      </c>
      <c r="H8" s="671"/>
      <c r="I8" s="533" t="s">
        <v>830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69"/>
      <c r="C9" s="664"/>
      <c r="D9" s="666"/>
      <c r="E9" s="666"/>
      <c r="F9" s="666"/>
      <c r="G9" s="269" t="s">
        <v>721</v>
      </c>
      <c r="H9" s="270" t="s">
        <v>45</v>
      </c>
      <c r="I9" s="672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0" t="s">
        <v>52</v>
      </c>
      <c r="C10" s="271" t="s">
        <v>42</v>
      </c>
      <c r="D10" s="277"/>
      <c r="E10" s="277"/>
      <c r="F10" s="277"/>
      <c r="G10" s="277"/>
      <c r="H10" s="277"/>
      <c r="I10" s="276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1" t="s">
        <v>53</v>
      </c>
      <c r="C11" s="272" t="s">
        <v>43</v>
      </c>
      <c r="D11" s="278"/>
      <c r="E11" s="278"/>
      <c r="F11" s="278"/>
      <c r="G11" s="278"/>
      <c r="H11" s="278"/>
      <c r="I11" s="274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1" t="s">
        <v>54</v>
      </c>
      <c r="C12" s="272" t="s">
        <v>38</v>
      </c>
      <c r="D12" s="278"/>
      <c r="E12" s="278"/>
      <c r="F12" s="278"/>
      <c r="G12" s="278"/>
      <c r="H12" s="278"/>
      <c r="I12" s="274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1" t="s">
        <v>55</v>
      </c>
      <c r="C13" s="272" t="s">
        <v>39</v>
      </c>
      <c r="D13" s="278"/>
      <c r="E13" s="278"/>
      <c r="F13" s="278"/>
      <c r="G13" s="278"/>
      <c r="H13" s="278"/>
      <c r="I13" s="274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1" t="s">
        <v>56</v>
      </c>
      <c r="C14" s="272" t="s">
        <v>40</v>
      </c>
      <c r="D14" s="278">
        <v>600000</v>
      </c>
      <c r="E14" s="278">
        <v>562268</v>
      </c>
      <c r="F14" s="278">
        <v>700000</v>
      </c>
      <c r="G14" s="278">
        <v>300000</v>
      </c>
      <c r="H14" s="278">
        <v>150510.97</v>
      </c>
      <c r="I14" s="274">
        <f t="shared" si="0"/>
        <v>0.50170323333333333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1" t="s">
        <v>57</v>
      </c>
      <c r="C15" s="272" t="s">
        <v>41</v>
      </c>
      <c r="D15" s="278"/>
      <c r="E15" s="278"/>
      <c r="F15" s="278"/>
      <c r="G15" s="278"/>
      <c r="H15" s="278"/>
      <c r="I15" s="274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2" t="s">
        <v>58</v>
      </c>
      <c r="C16" s="273" t="s">
        <v>48</v>
      </c>
      <c r="D16" s="279"/>
      <c r="E16" s="279"/>
      <c r="F16" s="279"/>
      <c r="G16" s="279"/>
      <c r="H16" s="279"/>
      <c r="I16" s="275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57" t="s">
        <v>192</v>
      </c>
      <c r="C18" s="660" t="s">
        <v>42</v>
      </c>
      <c r="D18" s="660"/>
      <c r="E18" s="661"/>
      <c r="F18" s="662" t="s">
        <v>43</v>
      </c>
      <c r="G18" s="660"/>
      <c r="H18" s="661"/>
      <c r="I18" s="662" t="s">
        <v>38</v>
      </c>
      <c r="J18" s="660"/>
      <c r="K18" s="661"/>
    </row>
    <row r="19" spans="2:11" x14ac:dyDescent="0.25">
      <c r="B19" s="658"/>
      <c r="C19" s="283">
        <v>1</v>
      </c>
      <c r="D19" s="283">
        <v>2</v>
      </c>
      <c r="E19" s="284">
        <v>3</v>
      </c>
      <c r="F19" s="285">
        <v>4</v>
      </c>
      <c r="G19" s="283">
        <v>5</v>
      </c>
      <c r="H19" s="284">
        <v>6</v>
      </c>
      <c r="I19" s="285">
        <v>7</v>
      </c>
      <c r="J19" s="283">
        <v>8</v>
      </c>
      <c r="K19" s="284">
        <v>9</v>
      </c>
    </row>
    <row r="20" spans="2:11" x14ac:dyDescent="0.25">
      <c r="B20" s="659"/>
      <c r="C20" s="286" t="s">
        <v>193</v>
      </c>
      <c r="D20" s="286" t="s">
        <v>194</v>
      </c>
      <c r="E20" s="287" t="s">
        <v>195</v>
      </c>
      <c r="F20" s="288" t="s">
        <v>193</v>
      </c>
      <c r="G20" s="286" t="s">
        <v>194</v>
      </c>
      <c r="H20" s="287" t="s">
        <v>195</v>
      </c>
      <c r="I20" s="288" t="s">
        <v>193</v>
      </c>
      <c r="J20" s="286" t="s">
        <v>194</v>
      </c>
      <c r="K20" s="287" t="s">
        <v>195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56" t="s">
        <v>577</v>
      </c>
      <c r="C32" s="656"/>
      <c r="D32" s="656"/>
      <c r="E32" s="656"/>
      <c r="F32" s="656"/>
      <c r="G32" s="656"/>
      <c r="H32" s="656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N59"/>
  <sheetViews>
    <sheetView showGridLines="0" topLeftCell="A27" workbookViewId="0">
      <selection activeCell="B29" sqref="B29:J59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674</v>
      </c>
    </row>
    <row r="2" spans="1:13" ht="20.25" x14ac:dyDescent="0.3">
      <c r="B2" s="673" t="s">
        <v>693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</row>
    <row r="3" spans="1:13" ht="6.75" customHeight="1" x14ac:dyDescent="0.3">
      <c r="B3" s="370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ht="7.5" customHeight="1" x14ac:dyDescent="0.3">
      <c r="B4" s="369" t="s">
        <v>686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3" ht="4.5" customHeight="1" x14ac:dyDescent="0.25">
      <c r="B5" s="359" t="s">
        <v>682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700" t="s">
        <v>256</v>
      </c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</row>
    <row r="7" spans="1:13" ht="20.25" customHeight="1" thickBot="1" x14ac:dyDescent="0.3">
      <c r="A7" s="83"/>
      <c r="B7" s="719" t="s">
        <v>251</v>
      </c>
      <c r="C7" s="708" t="s">
        <v>228</v>
      </c>
      <c r="D7" s="704"/>
      <c r="E7" s="704"/>
      <c r="F7" s="705"/>
      <c r="G7" s="708" t="s">
        <v>252</v>
      </c>
      <c r="H7" s="705"/>
      <c r="I7" s="702" t="s">
        <v>683</v>
      </c>
      <c r="J7" s="702"/>
      <c r="K7" s="702"/>
      <c r="L7" s="702"/>
      <c r="M7" s="703"/>
    </row>
    <row r="8" spans="1:13" s="56" customFormat="1" ht="18" customHeight="1" thickBot="1" x14ac:dyDescent="0.25">
      <c r="A8" s="82"/>
      <c r="B8" s="719"/>
      <c r="C8" s="709"/>
      <c r="D8" s="706"/>
      <c r="E8" s="706"/>
      <c r="F8" s="707"/>
      <c r="G8" s="709"/>
      <c r="H8" s="707"/>
      <c r="I8" s="636" t="s">
        <v>255</v>
      </c>
      <c r="J8" s="720"/>
      <c r="K8" s="636" t="s">
        <v>684</v>
      </c>
      <c r="L8" s="720"/>
      <c r="M8" s="637"/>
    </row>
    <row r="9" spans="1:13" s="56" customFormat="1" ht="79.5" thickBot="1" x14ac:dyDescent="0.25">
      <c r="A9" s="82"/>
      <c r="B9" s="706"/>
      <c r="C9" s="289" t="s">
        <v>680</v>
      </c>
      <c r="D9" s="292" t="s">
        <v>681</v>
      </c>
      <c r="E9" s="290" t="s">
        <v>241</v>
      </c>
      <c r="F9" s="259" t="s">
        <v>679</v>
      </c>
      <c r="G9" s="261" t="s">
        <v>253</v>
      </c>
      <c r="H9" s="290" t="s">
        <v>254</v>
      </c>
      <c r="I9" s="291" t="s">
        <v>229</v>
      </c>
      <c r="J9" s="292" t="s">
        <v>242</v>
      </c>
      <c r="K9" s="258" t="s">
        <v>225</v>
      </c>
      <c r="L9" s="293" t="s">
        <v>242</v>
      </c>
      <c r="M9" s="259" t="s">
        <v>685</v>
      </c>
    </row>
    <row r="10" spans="1:13" s="465" customFormat="1" ht="42.75" customHeight="1" thickBot="1" x14ac:dyDescent="0.25">
      <c r="A10" s="456"/>
      <c r="B10" s="466">
        <v>2016</v>
      </c>
      <c r="C10" s="458" t="s">
        <v>783</v>
      </c>
      <c r="D10" s="459" t="s">
        <v>784</v>
      </c>
      <c r="E10" s="457" t="s">
        <v>785</v>
      </c>
      <c r="F10" s="460" t="s">
        <v>786</v>
      </c>
      <c r="G10" s="461" t="s">
        <v>682</v>
      </c>
      <c r="H10" s="467">
        <v>141987749.53</v>
      </c>
      <c r="I10" s="462"/>
      <c r="J10" s="459"/>
      <c r="K10" s="463"/>
      <c r="L10" s="464"/>
      <c r="M10" s="460"/>
    </row>
    <row r="11" spans="1:13" s="56" customFormat="1" ht="45" x14ac:dyDescent="0.2">
      <c r="A11" s="82"/>
      <c r="B11" s="718">
        <v>2017</v>
      </c>
      <c r="C11" s="713" t="s">
        <v>765</v>
      </c>
      <c r="D11" s="710" t="s">
        <v>766</v>
      </c>
      <c r="E11" s="721" t="s">
        <v>767</v>
      </c>
      <c r="F11" s="710" t="s">
        <v>768</v>
      </c>
      <c r="G11" s="694" t="s">
        <v>686</v>
      </c>
      <c r="H11" s="694">
        <v>29716239</v>
      </c>
      <c r="I11" s="697"/>
      <c r="J11" s="694"/>
      <c r="K11" s="164">
        <v>1</v>
      </c>
      <c r="L11" s="145">
        <v>29716239</v>
      </c>
      <c r="M11" s="154" t="s">
        <v>769</v>
      </c>
    </row>
    <row r="12" spans="1:13" s="56" customFormat="1" x14ac:dyDescent="0.2">
      <c r="A12" s="82"/>
      <c r="B12" s="716"/>
      <c r="C12" s="714"/>
      <c r="D12" s="711"/>
      <c r="E12" s="714"/>
      <c r="F12" s="711"/>
      <c r="G12" s="695"/>
      <c r="H12" s="695"/>
      <c r="I12" s="698"/>
      <c r="J12" s="695"/>
      <c r="K12" s="165"/>
      <c r="L12" s="138"/>
      <c r="M12" s="139"/>
    </row>
    <row r="13" spans="1:13" s="56" customFormat="1" ht="16.5" thickBot="1" x14ac:dyDescent="0.25">
      <c r="A13" s="82"/>
      <c r="B13" s="716"/>
      <c r="C13" s="715"/>
      <c r="D13" s="712"/>
      <c r="E13" s="715"/>
      <c r="F13" s="712"/>
      <c r="G13" s="696"/>
      <c r="H13" s="696"/>
      <c r="I13" s="699"/>
      <c r="J13" s="696"/>
      <c r="K13" s="166"/>
      <c r="L13" s="143"/>
      <c r="M13" s="153"/>
    </row>
    <row r="14" spans="1:13" ht="90" customHeight="1" x14ac:dyDescent="0.25">
      <c r="A14" s="83"/>
      <c r="B14" s="690">
        <v>2018</v>
      </c>
      <c r="C14" s="713" t="s">
        <v>770</v>
      </c>
      <c r="D14" s="710" t="s">
        <v>771</v>
      </c>
      <c r="E14" s="713" t="s">
        <v>772</v>
      </c>
      <c r="F14" s="710" t="s">
        <v>773</v>
      </c>
      <c r="G14" s="694" t="s">
        <v>686</v>
      </c>
      <c r="H14" s="694">
        <v>22005322.440000001</v>
      </c>
      <c r="I14" s="697"/>
      <c r="J14" s="694"/>
      <c r="K14" s="674">
        <v>1</v>
      </c>
      <c r="L14" s="677">
        <v>22005322</v>
      </c>
      <c r="M14" s="680" t="s">
        <v>774</v>
      </c>
    </row>
    <row r="15" spans="1:13" x14ac:dyDescent="0.25">
      <c r="A15" s="83"/>
      <c r="B15" s="716"/>
      <c r="C15" s="714"/>
      <c r="D15" s="711"/>
      <c r="E15" s="714"/>
      <c r="F15" s="711"/>
      <c r="G15" s="695"/>
      <c r="H15" s="695"/>
      <c r="I15" s="698"/>
      <c r="J15" s="695"/>
      <c r="K15" s="675"/>
      <c r="L15" s="678"/>
      <c r="M15" s="681"/>
    </row>
    <row r="16" spans="1:13" ht="16.5" thickBot="1" x14ac:dyDescent="0.3">
      <c r="A16" s="83"/>
      <c r="B16" s="716"/>
      <c r="C16" s="715"/>
      <c r="D16" s="712"/>
      <c r="E16" s="715"/>
      <c r="F16" s="712"/>
      <c r="G16" s="696"/>
      <c r="H16" s="696"/>
      <c r="I16" s="699"/>
      <c r="J16" s="696"/>
      <c r="K16" s="676"/>
      <c r="L16" s="679"/>
      <c r="M16" s="682"/>
    </row>
    <row r="17" spans="1:14" x14ac:dyDescent="0.25">
      <c r="A17" s="83"/>
      <c r="B17" s="690">
        <v>2019</v>
      </c>
      <c r="C17" s="713" t="s">
        <v>775</v>
      </c>
      <c r="D17" s="710" t="s">
        <v>776</v>
      </c>
      <c r="E17" s="713" t="s">
        <v>777</v>
      </c>
      <c r="F17" s="710" t="s">
        <v>778</v>
      </c>
      <c r="G17" s="694" t="s">
        <v>686</v>
      </c>
      <c r="H17" s="694">
        <v>1858798.39</v>
      </c>
      <c r="I17" s="697">
        <v>0.85</v>
      </c>
      <c r="J17" s="694">
        <v>1579978.63</v>
      </c>
      <c r="K17" s="674">
        <v>0.15</v>
      </c>
      <c r="L17" s="677">
        <v>278818</v>
      </c>
      <c r="M17" s="144"/>
    </row>
    <row r="18" spans="1:14" x14ac:dyDescent="0.25">
      <c r="A18" s="83"/>
      <c r="B18" s="716"/>
      <c r="C18" s="714"/>
      <c r="D18" s="711"/>
      <c r="E18" s="714"/>
      <c r="F18" s="711"/>
      <c r="G18" s="695"/>
      <c r="H18" s="695"/>
      <c r="I18" s="698"/>
      <c r="J18" s="695"/>
      <c r="K18" s="675"/>
      <c r="L18" s="678"/>
      <c r="M18" s="137"/>
    </row>
    <row r="19" spans="1:14" ht="16.5" thickBot="1" x14ac:dyDescent="0.3">
      <c r="A19" s="83"/>
      <c r="B19" s="716"/>
      <c r="C19" s="715"/>
      <c r="D19" s="712"/>
      <c r="E19" s="715"/>
      <c r="F19" s="712"/>
      <c r="G19" s="696"/>
      <c r="H19" s="696"/>
      <c r="I19" s="699"/>
      <c r="J19" s="696"/>
      <c r="K19" s="676"/>
      <c r="L19" s="679"/>
      <c r="M19" s="140"/>
    </row>
    <row r="20" spans="1:14" x14ac:dyDescent="0.25">
      <c r="A20" s="83"/>
      <c r="B20" s="690">
        <v>2020</v>
      </c>
      <c r="C20" s="713" t="s">
        <v>779</v>
      </c>
      <c r="D20" s="710" t="s">
        <v>780</v>
      </c>
      <c r="E20" s="713" t="s">
        <v>781</v>
      </c>
      <c r="F20" s="710" t="s">
        <v>782</v>
      </c>
      <c r="G20" s="694" t="s">
        <v>686</v>
      </c>
      <c r="H20" s="694">
        <v>2305380.77</v>
      </c>
      <c r="I20" s="697">
        <v>0.85</v>
      </c>
      <c r="J20" s="694">
        <v>1959573.65</v>
      </c>
      <c r="K20" s="674">
        <v>0.15</v>
      </c>
      <c r="L20" s="677">
        <v>345807</v>
      </c>
      <c r="M20" s="141"/>
    </row>
    <row r="21" spans="1:14" x14ac:dyDescent="0.25">
      <c r="A21" s="83"/>
      <c r="B21" s="716"/>
      <c r="C21" s="714"/>
      <c r="D21" s="711"/>
      <c r="E21" s="714"/>
      <c r="F21" s="711"/>
      <c r="G21" s="695"/>
      <c r="H21" s="695"/>
      <c r="I21" s="698"/>
      <c r="J21" s="695"/>
      <c r="K21" s="675"/>
      <c r="L21" s="678"/>
      <c r="M21" s="137"/>
    </row>
    <row r="22" spans="1:14" ht="16.5" thickBot="1" x14ac:dyDescent="0.3">
      <c r="A22" s="83"/>
      <c r="B22" s="692"/>
      <c r="C22" s="715"/>
      <c r="D22" s="712"/>
      <c r="E22" s="715"/>
      <c r="F22" s="712"/>
      <c r="G22" s="696"/>
      <c r="H22" s="696"/>
      <c r="I22" s="699"/>
      <c r="J22" s="696"/>
      <c r="K22" s="676"/>
      <c r="L22" s="679"/>
      <c r="M22" s="142"/>
    </row>
    <row r="23" spans="1:14" x14ac:dyDescent="0.25">
      <c r="A23" s="83"/>
      <c r="B23" s="690">
        <v>2021</v>
      </c>
      <c r="C23" s="713" t="s">
        <v>831</v>
      </c>
      <c r="D23" s="710" t="s">
        <v>832</v>
      </c>
      <c r="E23" s="713"/>
      <c r="F23" s="710"/>
      <c r="G23" s="694" t="s">
        <v>686</v>
      </c>
      <c r="H23" s="694">
        <v>742757.49</v>
      </c>
      <c r="I23" s="697">
        <v>0.85</v>
      </c>
      <c r="J23" s="694">
        <v>631343.86</v>
      </c>
      <c r="K23" s="674">
        <v>0.15</v>
      </c>
      <c r="L23" s="677">
        <v>111413.63</v>
      </c>
      <c r="M23" s="680" t="s">
        <v>833</v>
      </c>
    </row>
    <row r="24" spans="1:14" x14ac:dyDescent="0.25">
      <c r="A24" s="83"/>
      <c r="B24" s="716"/>
      <c r="C24" s="714"/>
      <c r="D24" s="711"/>
      <c r="E24" s="714"/>
      <c r="F24" s="711"/>
      <c r="G24" s="695"/>
      <c r="H24" s="695"/>
      <c r="I24" s="698"/>
      <c r="J24" s="695"/>
      <c r="K24" s="675"/>
      <c r="L24" s="678"/>
      <c r="M24" s="681"/>
    </row>
    <row r="25" spans="1:14" ht="16.5" thickBot="1" x14ac:dyDescent="0.3">
      <c r="A25" s="83"/>
      <c r="B25" s="692"/>
      <c r="C25" s="715"/>
      <c r="D25" s="712"/>
      <c r="E25" s="715"/>
      <c r="F25" s="712"/>
      <c r="G25" s="696"/>
      <c r="H25" s="696"/>
      <c r="I25" s="699"/>
      <c r="J25" s="696"/>
      <c r="K25" s="676"/>
      <c r="L25" s="679"/>
      <c r="M25" s="682"/>
    </row>
    <row r="26" spans="1:14" ht="16.5" customHeight="1" x14ac:dyDescent="0.25">
      <c r="A26" s="16"/>
      <c r="B26" s="686" t="s">
        <v>247</v>
      </c>
      <c r="C26" s="686"/>
      <c r="D26" s="686"/>
      <c r="E26" s="686"/>
      <c r="F26" s="686"/>
      <c r="G26" s="686"/>
      <c r="H26" s="686"/>
      <c r="I26" s="686"/>
      <c r="J26" s="686"/>
      <c r="K26" s="686"/>
      <c r="L26" s="686"/>
      <c r="M26" s="686"/>
    </row>
    <row r="27" spans="1:14" ht="16.5" customHeight="1" x14ac:dyDescent="0.25">
      <c r="A27" s="16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</row>
    <row r="28" spans="1:14" x14ac:dyDescent="0.25">
      <c r="B28" s="693"/>
      <c r="C28" s="693"/>
      <c r="D28" s="693"/>
      <c r="E28" s="693"/>
      <c r="F28" s="693"/>
      <c r="G28" s="693"/>
      <c r="H28" s="693"/>
      <c r="I28" s="693"/>
      <c r="J28" s="693"/>
      <c r="K28" s="693"/>
      <c r="L28" s="23"/>
    </row>
    <row r="29" spans="1:14" ht="16.5" thickBot="1" x14ac:dyDescent="0.3">
      <c r="B29" s="700" t="s">
        <v>677</v>
      </c>
      <c r="C29" s="700"/>
      <c r="D29" s="700"/>
      <c r="E29" s="700"/>
      <c r="F29" s="700"/>
      <c r="G29" s="700"/>
      <c r="H29" s="700"/>
      <c r="I29" s="700"/>
      <c r="J29" s="700"/>
      <c r="K29" s="167"/>
      <c r="L29" s="167"/>
      <c r="M29" s="16"/>
    </row>
    <row r="30" spans="1:14" s="56" customFormat="1" ht="15.75" customHeight="1" x14ac:dyDescent="0.2">
      <c r="B30" s="642" t="s">
        <v>248</v>
      </c>
      <c r="C30" s="708" t="s">
        <v>243</v>
      </c>
      <c r="D30" s="705"/>
      <c r="E30" s="704" t="s">
        <v>230</v>
      </c>
      <c r="F30" s="704"/>
      <c r="G30" s="704"/>
      <c r="H30" s="704"/>
      <c r="I30" s="704"/>
      <c r="J30" s="705"/>
      <c r="K30" s="168"/>
      <c r="L30" s="168"/>
      <c r="M30" s="109"/>
      <c r="N30" s="109"/>
    </row>
    <row r="31" spans="1:14" s="56" customFormat="1" ht="8.25" customHeight="1" thickBot="1" x14ac:dyDescent="0.25">
      <c r="B31" s="717"/>
      <c r="C31" s="709"/>
      <c r="D31" s="707"/>
      <c r="E31" s="706"/>
      <c r="F31" s="706"/>
      <c r="G31" s="706"/>
      <c r="H31" s="706"/>
      <c r="I31" s="706"/>
      <c r="J31" s="707"/>
      <c r="K31" s="168"/>
      <c r="M31" s="367"/>
      <c r="N31" s="109"/>
    </row>
    <row r="32" spans="1:14" s="56" customFormat="1" ht="27" customHeight="1" thickBot="1" x14ac:dyDescent="0.25">
      <c r="B32" s="643"/>
      <c r="C32" s="289" t="s">
        <v>195</v>
      </c>
      <c r="D32" s="804" t="s">
        <v>200</v>
      </c>
      <c r="E32" s="268" t="s">
        <v>244</v>
      </c>
      <c r="F32" s="701" t="s">
        <v>245</v>
      </c>
      <c r="G32" s="702"/>
      <c r="H32" s="702"/>
      <c r="I32" s="702"/>
      <c r="J32" s="703"/>
      <c r="K32" s="168"/>
      <c r="M32" s="109"/>
      <c r="N32" s="109"/>
    </row>
    <row r="33" spans="2:13" s="56" customFormat="1" x14ac:dyDescent="0.2">
      <c r="B33" s="690" t="s">
        <v>227</v>
      </c>
      <c r="C33" s="351">
        <v>631344</v>
      </c>
      <c r="D33" s="137"/>
      <c r="E33" s="810" t="s">
        <v>832</v>
      </c>
      <c r="F33" s="687"/>
      <c r="G33" s="688"/>
      <c r="H33" s="688"/>
      <c r="I33" s="688"/>
      <c r="J33" s="689"/>
      <c r="K33" s="168"/>
      <c r="M33" s="109"/>
    </row>
    <row r="34" spans="2:13" s="56" customFormat="1" x14ac:dyDescent="0.2">
      <c r="B34" s="691"/>
      <c r="C34" s="352"/>
      <c r="D34" s="807"/>
      <c r="E34" s="811"/>
      <c r="F34" s="683"/>
      <c r="G34" s="684"/>
      <c r="H34" s="684"/>
      <c r="I34" s="684"/>
      <c r="J34" s="685"/>
      <c r="K34" s="168"/>
      <c r="L34" s="168"/>
      <c r="M34" s="109"/>
    </row>
    <row r="35" spans="2:13" s="56" customFormat="1" x14ac:dyDescent="0.2">
      <c r="B35" s="691"/>
      <c r="C35" s="352"/>
      <c r="D35" s="137"/>
      <c r="E35" s="811"/>
      <c r="F35" s="683"/>
      <c r="G35" s="684"/>
      <c r="H35" s="684"/>
      <c r="I35" s="684"/>
      <c r="J35" s="685"/>
      <c r="K35" s="168"/>
      <c r="L35" s="168"/>
      <c r="M35" s="109"/>
    </row>
    <row r="36" spans="2:13" s="56" customFormat="1" ht="16.5" thickBot="1" x14ac:dyDescent="0.25">
      <c r="B36" s="691"/>
      <c r="C36" s="361"/>
      <c r="D36" s="137"/>
      <c r="E36" s="812"/>
      <c r="F36" s="683"/>
      <c r="G36" s="684"/>
      <c r="H36" s="684"/>
      <c r="I36" s="684"/>
      <c r="J36" s="685"/>
      <c r="K36" s="168"/>
      <c r="L36" s="168"/>
      <c r="M36" s="109"/>
    </row>
    <row r="37" spans="2:13" s="56" customFormat="1" ht="16.5" thickBot="1" x14ac:dyDescent="0.25">
      <c r="B37" s="692"/>
      <c r="C37" s="809">
        <f>SUM(C33:C36)</f>
        <v>631344</v>
      </c>
      <c r="D37" s="808" t="s">
        <v>231</v>
      </c>
      <c r="E37" s="806"/>
      <c r="F37" s="364"/>
      <c r="G37" s="364"/>
      <c r="H37" s="364"/>
      <c r="I37" s="365"/>
      <c r="J37" s="366"/>
      <c r="K37" s="168"/>
      <c r="L37" s="168"/>
      <c r="M37" s="109"/>
    </row>
    <row r="38" spans="2:13" s="56" customFormat="1" x14ac:dyDescent="0.2">
      <c r="B38" s="690">
        <v>2020</v>
      </c>
      <c r="C38" s="351">
        <v>1959574</v>
      </c>
      <c r="D38" s="499" t="s">
        <v>839</v>
      </c>
      <c r="E38" s="713" t="s">
        <v>780</v>
      </c>
      <c r="F38" s="687"/>
      <c r="G38" s="688"/>
      <c r="H38" s="688"/>
      <c r="I38" s="688"/>
      <c r="J38" s="689"/>
      <c r="K38" s="168"/>
      <c r="L38" s="168"/>
      <c r="M38" s="109"/>
    </row>
    <row r="39" spans="2:13" s="56" customFormat="1" x14ac:dyDescent="0.2">
      <c r="B39" s="691"/>
      <c r="C39" s="352"/>
      <c r="D39" s="156"/>
      <c r="E39" s="714"/>
      <c r="F39" s="683"/>
      <c r="G39" s="684"/>
      <c r="H39" s="684"/>
      <c r="I39" s="684"/>
      <c r="J39" s="685"/>
      <c r="K39" s="168"/>
      <c r="L39" s="168"/>
      <c r="M39" s="109"/>
    </row>
    <row r="40" spans="2:13" s="56" customFormat="1" x14ac:dyDescent="0.2">
      <c r="B40" s="691"/>
      <c r="C40" s="352"/>
      <c r="D40" s="157"/>
      <c r="E40" s="714"/>
      <c r="F40" s="683"/>
      <c r="G40" s="684"/>
      <c r="H40" s="684"/>
      <c r="I40" s="684"/>
      <c r="J40" s="685"/>
      <c r="K40" s="168"/>
      <c r="L40" s="168"/>
      <c r="M40" s="109"/>
    </row>
    <row r="41" spans="2:13" s="56" customFormat="1" ht="16.5" thickBot="1" x14ac:dyDescent="0.25">
      <c r="B41" s="691"/>
      <c r="C41" s="361"/>
      <c r="D41" s="362"/>
      <c r="E41" s="805"/>
      <c r="F41" s="683"/>
      <c r="G41" s="684"/>
      <c r="H41" s="684"/>
      <c r="I41" s="684"/>
      <c r="J41" s="685"/>
      <c r="K41" s="168"/>
      <c r="L41" s="168"/>
      <c r="M41" s="109"/>
    </row>
    <row r="42" spans="2:13" s="56" customFormat="1" ht="16.5" thickBot="1" x14ac:dyDescent="0.25">
      <c r="B42" s="692"/>
      <c r="C42" s="809">
        <f>SUM(C38:C41)</f>
        <v>1959574</v>
      </c>
      <c r="D42" s="360" t="s">
        <v>231</v>
      </c>
      <c r="E42" s="363"/>
      <c r="F42" s="364"/>
      <c r="G42" s="364"/>
      <c r="H42" s="364"/>
      <c r="I42" s="365"/>
      <c r="J42" s="366"/>
      <c r="K42" s="168"/>
      <c r="L42" s="168"/>
      <c r="M42" s="109"/>
    </row>
    <row r="43" spans="2:13" s="56" customFormat="1" x14ac:dyDescent="0.2">
      <c r="B43" s="690">
        <v>2019</v>
      </c>
      <c r="C43" s="351">
        <v>1579979</v>
      </c>
      <c r="D43" s="144" t="s">
        <v>838</v>
      </c>
      <c r="E43" s="801" t="s">
        <v>776</v>
      </c>
      <c r="F43" s="687"/>
      <c r="G43" s="688"/>
      <c r="H43" s="688"/>
      <c r="I43" s="688"/>
      <c r="J43" s="689"/>
      <c r="K43" s="168"/>
      <c r="L43" s="168"/>
      <c r="M43" s="109"/>
    </row>
    <row r="44" spans="2:13" s="56" customFormat="1" x14ac:dyDescent="0.2">
      <c r="B44" s="691"/>
      <c r="C44" s="352"/>
      <c r="D44" s="800"/>
      <c r="E44" s="802"/>
      <c r="F44" s="683"/>
      <c r="G44" s="684"/>
      <c r="H44" s="684"/>
      <c r="I44" s="684"/>
      <c r="J44" s="685"/>
      <c r="K44" s="168"/>
      <c r="L44" s="168"/>
      <c r="M44" s="109"/>
    </row>
    <row r="45" spans="2:13" s="56" customFormat="1" x14ac:dyDescent="0.2">
      <c r="B45" s="691"/>
      <c r="C45" s="352"/>
      <c r="D45" s="137"/>
      <c r="E45" s="802"/>
      <c r="F45" s="683"/>
      <c r="G45" s="684"/>
      <c r="H45" s="684"/>
      <c r="I45" s="684"/>
      <c r="J45" s="685"/>
      <c r="K45" s="168"/>
      <c r="L45" s="168"/>
      <c r="M45" s="109"/>
    </row>
    <row r="46" spans="2:13" s="56" customFormat="1" ht="16.5" thickBot="1" x14ac:dyDescent="0.25">
      <c r="B46" s="691"/>
      <c r="C46" s="361"/>
      <c r="D46" s="140"/>
      <c r="E46" s="803"/>
      <c r="F46" s="683"/>
      <c r="G46" s="684"/>
      <c r="H46" s="684"/>
      <c r="I46" s="684"/>
      <c r="J46" s="685"/>
      <c r="K46" s="168"/>
      <c r="L46" s="168"/>
      <c r="M46" s="109"/>
    </row>
    <row r="47" spans="2:13" s="56" customFormat="1" ht="16.5" thickBot="1" x14ac:dyDescent="0.25">
      <c r="B47" s="692"/>
      <c r="C47" s="809">
        <f>SUM(C43:C46)</f>
        <v>1579979</v>
      </c>
      <c r="D47" s="360" t="s">
        <v>231</v>
      </c>
      <c r="E47" s="363"/>
      <c r="F47" s="364"/>
      <c r="G47" s="364"/>
      <c r="H47" s="364"/>
      <c r="I47" s="365"/>
      <c r="J47" s="366"/>
      <c r="K47" s="168"/>
      <c r="L47" s="168"/>
      <c r="M47" s="109"/>
    </row>
    <row r="48" spans="2:13" s="56" customFormat="1" x14ac:dyDescent="0.2">
      <c r="B48" s="690" t="s">
        <v>249</v>
      </c>
      <c r="C48" s="351"/>
      <c r="D48" s="155"/>
      <c r="E48" s="169"/>
      <c r="F48" s="687"/>
      <c r="G48" s="688"/>
      <c r="H48" s="688"/>
      <c r="I48" s="688"/>
      <c r="J48" s="689"/>
      <c r="K48" s="168"/>
      <c r="L48" s="168"/>
      <c r="M48" s="109"/>
    </row>
    <row r="49" spans="2:13" s="56" customFormat="1" x14ac:dyDescent="0.2">
      <c r="B49" s="691"/>
      <c r="C49" s="352"/>
      <c r="D49" s="156"/>
      <c r="E49" s="170"/>
      <c r="F49" s="683"/>
      <c r="G49" s="684"/>
      <c r="H49" s="684"/>
      <c r="I49" s="684"/>
      <c r="J49" s="685"/>
      <c r="K49" s="168"/>
      <c r="L49" s="168"/>
      <c r="M49" s="109"/>
    </row>
    <row r="50" spans="2:13" s="56" customFormat="1" x14ac:dyDescent="0.2">
      <c r="B50" s="691"/>
      <c r="C50" s="352"/>
      <c r="D50" s="157"/>
      <c r="E50" s="170"/>
      <c r="F50" s="683"/>
      <c r="G50" s="684"/>
      <c r="H50" s="684"/>
      <c r="I50" s="684"/>
      <c r="J50" s="685"/>
      <c r="K50" s="168"/>
      <c r="L50" s="168"/>
      <c r="M50" s="109"/>
    </row>
    <row r="51" spans="2:13" s="56" customFormat="1" ht="16.5" thickBot="1" x14ac:dyDescent="0.25">
      <c r="B51" s="691"/>
      <c r="C51" s="361"/>
      <c r="D51" s="362"/>
      <c r="E51" s="171"/>
      <c r="F51" s="683"/>
      <c r="G51" s="684"/>
      <c r="H51" s="684"/>
      <c r="I51" s="684"/>
      <c r="J51" s="685"/>
      <c r="K51" s="168"/>
      <c r="L51" s="168"/>
      <c r="M51" s="109"/>
    </row>
    <row r="52" spans="2:13" s="56" customFormat="1" ht="16.5" thickBot="1" x14ac:dyDescent="0.25">
      <c r="B52" s="692"/>
      <c r="C52" s="360"/>
      <c r="D52" s="360" t="s">
        <v>231</v>
      </c>
      <c r="E52" s="363"/>
      <c r="F52" s="364"/>
      <c r="G52" s="364"/>
      <c r="H52" s="364"/>
      <c r="I52" s="365"/>
      <c r="J52" s="366"/>
      <c r="K52" s="168"/>
      <c r="L52" s="168"/>
      <c r="M52" s="109"/>
    </row>
    <row r="53" spans="2:13" s="56" customFormat="1" x14ac:dyDescent="0.2">
      <c r="B53" s="690" t="s">
        <v>250</v>
      </c>
      <c r="C53" s="351"/>
      <c r="D53" s="155"/>
      <c r="E53" s="169"/>
      <c r="F53" s="687"/>
      <c r="G53" s="688"/>
      <c r="H53" s="688"/>
      <c r="I53" s="688"/>
      <c r="J53" s="689"/>
      <c r="K53" s="168"/>
      <c r="L53" s="168"/>
      <c r="M53" s="109"/>
    </row>
    <row r="54" spans="2:13" s="56" customFormat="1" x14ac:dyDescent="0.2">
      <c r="B54" s="691"/>
      <c r="C54" s="352"/>
      <c r="D54" s="156"/>
      <c r="E54" s="170"/>
      <c r="F54" s="683"/>
      <c r="G54" s="684"/>
      <c r="H54" s="684"/>
      <c r="I54" s="684"/>
      <c r="J54" s="685"/>
      <c r="K54" s="168"/>
      <c r="L54" s="168"/>
      <c r="M54" s="109"/>
    </row>
    <row r="55" spans="2:13" s="56" customFormat="1" x14ac:dyDescent="0.2">
      <c r="B55" s="691"/>
      <c r="C55" s="352"/>
      <c r="D55" s="157"/>
      <c r="E55" s="170"/>
      <c r="F55" s="683"/>
      <c r="G55" s="684"/>
      <c r="H55" s="684"/>
      <c r="I55" s="684"/>
      <c r="J55" s="685"/>
      <c r="K55" s="168"/>
      <c r="L55" s="168"/>
      <c r="M55" s="109"/>
    </row>
    <row r="56" spans="2:13" s="56" customFormat="1" ht="16.5" thickBot="1" x14ac:dyDescent="0.25">
      <c r="B56" s="691"/>
      <c r="C56" s="361"/>
      <c r="D56" s="362"/>
      <c r="E56" s="171"/>
      <c r="F56" s="683"/>
      <c r="G56" s="684"/>
      <c r="H56" s="684"/>
      <c r="I56" s="684"/>
      <c r="J56" s="685"/>
      <c r="K56" s="168"/>
      <c r="L56" s="168"/>
      <c r="M56" s="109"/>
    </row>
    <row r="57" spans="2:13" s="56" customFormat="1" ht="16.5" thickBot="1" x14ac:dyDescent="0.25">
      <c r="B57" s="692"/>
      <c r="C57" s="360"/>
      <c r="D57" s="360" t="s">
        <v>231</v>
      </c>
      <c r="E57" s="363"/>
      <c r="F57" s="364"/>
      <c r="G57" s="364"/>
      <c r="H57" s="364"/>
      <c r="I57" s="365"/>
      <c r="J57" s="366"/>
      <c r="K57" s="168"/>
      <c r="L57" s="168"/>
      <c r="M57" s="109"/>
    </row>
    <row r="58" spans="2:13" x14ac:dyDescent="0.25">
      <c r="I58" s="16"/>
      <c r="J58" s="16"/>
    </row>
    <row r="59" spans="2:13" x14ac:dyDescent="0.25">
      <c r="B59" s="13" t="s">
        <v>246</v>
      </c>
    </row>
  </sheetData>
  <mergeCells count="98">
    <mergeCell ref="E43:E46"/>
    <mergeCell ref="E38:E41"/>
    <mergeCell ref="E33:E36"/>
    <mergeCell ref="K20:K22"/>
    <mergeCell ref="L20:L22"/>
    <mergeCell ref="L14:L16"/>
    <mergeCell ref="K14:K16"/>
    <mergeCell ref="M14:M16"/>
    <mergeCell ref="K17:K19"/>
    <mergeCell ref="L17:L19"/>
    <mergeCell ref="B2:M2"/>
    <mergeCell ref="B11:B13"/>
    <mergeCell ref="C7:F8"/>
    <mergeCell ref="B7:B9"/>
    <mergeCell ref="I7:M7"/>
    <mergeCell ref="K8:M8"/>
    <mergeCell ref="B6:M6"/>
    <mergeCell ref="C11:C13"/>
    <mergeCell ref="G7:H8"/>
    <mergeCell ref="I8:J8"/>
    <mergeCell ref="E11:E13"/>
    <mergeCell ref="I11:I13"/>
    <mergeCell ref="J11:J13"/>
    <mergeCell ref="H11:H13"/>
    <mergeCell ref="D11:D13"/>
    <mergeCell ref="B23:B25"/>
    <mergeCell ref="B30:B32"/>
    <mergeCell ref="C14:C16"/>
    <mergeCell ref="C17:C19"/>
    <mergeCell ref="C20:C22"/>
    <mergeCell ref="C23:C25"/>
    <mergeCell ref="B20:B22"/>
    <mergeCell ref="B14:B16"/>
    <mergeCell ref="B17:B19"/>
    <mergeCell ref="E20:E22"/>
    <mergeCell ref="E23:E25"/>
    <mergeCell ref="I20:I22"/>
    <mergeCell ref="D20:D22"/>
    <mergeCell ref="G20:G22"/>
    <mergeCell ref="H20:H22"/>
    <mergeCell ref="H23:H25"/>
    <mergeCell ref="G23:G25"/>
    <mergeCell ref="I23:I25"/>
    <mergeCell ref="D23:D25"/>
    <mergeCell ref="F20:F22"/>
    <mergeCell ref="F23:F25"/>
    <mergeCell ref="D14:D16"/>
    <mergeCell ref="D17:D19"/>
    <mergeCell ref="G11:G13"/>
    <mergeCell ref="G14:G16"/>
    <mergeCell ref="G17:G19"/>
    <mergeCell ref="E14:E16"/>
    <mergeCell ref="E17:E19"/>
    <mergeCell ref="F11:F13"/>
    <mergeCell ref="F14:F16"/>
    <mergeCell ref="F17:F19"/>
    <mergeCell ref="F56:J56"/>
    <mergeCell ref="B29:J29"/>
    <mergeCell ref="F48:J48"/>
    <mergeCell ref="F49:J49"/>
    <mergeCell ref="F50:J50"/>
    <mergeCell ref="F51:J51"/>
    <mergeCell ref="F53:J53"/>
    <mergeCell ref="B53:B57"/>
    <mergeCell ref="F32:J32"/>
    <mergeCell ref="E30:J31"/>
    <mergeCell ref="F33:J33"/>
    <mergeCell ref="F35:J35"/>
    <mergeCell ref="C30:D31"/>
    <mergeCell ref="B33:B37"/>
    <mergeCell ref="F34:J34"/>
    <mergeCell ref="F54:J54"/>
    <mergeCell ref="F39:J39"/>
    <mergeCell ref="F40:J40"/>
    <mergeCell ref="J14:J16"/>
    <mergeCell ref="J17:J19"/>
    <mergeCell ref="J20:J22"/>
    <mergeCell ref="J23:J25"/>
    <mergeCell ref="I14:I16"/>
    <mergeCell ref="I17:I19"/>
    <mergeCell ref="H14:H16"/>
    <mergeCell ref="H17:H19"/>
    <mergeCell ref="K23:K25"/>
    <mergeCell ref="L23:L25"/>
    <mergeCell ref="M23:M25"/>
    <mergeCell ref="F55:J55"/>
    <mergeCell ref="B26:M26"/>
    <mergeCell ref="F41:J41"/>
    <mergeCell ref="F43:J43"/>
    <mergeCell ref="F44:J44"/>
    <mergeCell ref="F45:J45"/>
    <mergeCell ref="F46:J46"/>
    <mergeCell ref="B43:B47"/>
    <mergeCell ref="B48:B52"/>
    <mergeCell ref="B28:K28"/>
    <mergeCell ref="B38:B42"/>
    <mergeCell ref="F36:J36"/>
    <mergeCell ref="F38:J38"/>
  </mergeCells>
  <dataValidations count="1">
    <dataValidation type="list" allowBlank="1" showInputMessage="1" showErrorMessage="1" sqref="G11:G25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2022-07-27T07:13:37Z</cp:lastPrinted>
  <dcterms:created xsi:type="dcterms:W3CDTF">2013-03-12T08:27:17Z</dcterms:created>
  <dcterms:modified xsi:type="dcterms:W3CDTF">2022-07-27T07:13:43Z</dcterms:modified>
</cp:coreProperties>
</file>